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B:\Historical Budget Website Information\Budget Website Postings\2020 COVID-19 CARES Funding\"/>
    </mc:Choice>
  </mc:AlternateContent>
  <xr:revisionPtr revIDLastSave="0" documentId="8_{7A12FD01-4ADC-44CB-9CFF-09320BF437E6}" xr6:coauthVersionLast="44" xr6:coauthVersionMax="44" xr10:uidLastSave="{00000000-0000-0000-0000-000000000000}"/>
  <bookViews>
    <workbookView xWindow="0" yWindow="1960" windowWidth="16900" windowHeight="10540" xr2:uid="{DAEF6EE8-972F-422D-8D76-DDDBB4C88773}"/>
  </bookViews>
  <sheets>
    <sheet name="Operating Expenses " sheetId="6" r:id="rId1"/>
    <sheet name="Salaries Expenses" sheetId="2" r:id="rId2"/>
  </sheets>
  <definedNames>
    <definedName name="_xlnm._FilterDatabase" localSheetId="0" hidden="1">'Operating Expenses '!$A$7:$F$169</definedName>
    <definedName name="_xlnm.Print_Area" localSheetId="0">'Operating Expenses '!$A$1:$F$190</definedName>
    <definedName name="_xlnm.Print_Area" localSheetId="1">'Salaries Expenses'!$A$1:$E$34</definedName>
    <definedName name="_xlnm.Print_Titles" localSheetId="0">'Operating Expenses 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" l="1"/>
  <c r="E188" i="6"/>
  <c r="E190" i="6" s="1"/>
  <c r="E14" i="2" l="1"/>
  <c r="E13" i="2"/>
  <c r="E12" i="2"/>
  <c r="E11" i="2"/>
  <c r="E10" i="2"/>
  <c r="E9" i="2"/>
  <c r="E8" i="2"/>
  <c r="C90" i="6" l="1"/>
  <c r="C64" i="6"/>
  <c r="C178" i="6"/>
  <c r="C81" i="6"/>
  <c r="C80" i="6"/>
  <c r="C102" i="6"/>
  <c r="C79" i="6"/>
  <c r="C162" i="6"/>
  <c r="C77" i="6"/>
  <c r="C76" i="6"/>
  <c r="C112" i="6"/>
  <c r="C149" i="6"/>
  <c r="C109" i="6"/>
  <c r="C25" i="6"/>
  <c r="C142" i="6"/>
  <c r="C71" i="6"/>
  <c r="C70" i="6"/>
  <c r="C57" i="6" l="1"/>
  <c r="C55" i="6"/>
  <c r="E184" i="6" s="1"/>
</calcChain>
</file>

<file path=xl/sharedStrings.xml><?xml version="1.0" encoding="utf-8"?>
<sst xmlns="http://schemas.openxmlformats.org/spreadsheetml/2006/main" count="640" uniqueCount="273">
  <si>
    <t>El Paso County, Colorado</t>
  </si>
  <si>
    <t xml:space="preserve">Payment Date </t>
  </si>
  <si>
    <t xml:space="preserve">Payment Amount </t>
  </si>
  <si>
    <t xml:space="preserve">Vendor Payee </t>
  </si>
  <si>
    <t xml:space="preserve">Amount </t>
  </si>
  <si>
    <t>COVID Operating Expenses</t>
  </si>
  <si>
    <t xml:space="preserve">Date </t>
  </si>
  <si>
    <t xml:space="preserve">COVID Salaries Expenses </t>
  </si>
  <si>
    <t>CARES Act Transparency Reporting</t>
  </si>
  <si>
    <t xml:space="preserve">Department </t>
  </si>
  <si>
    <t xml:space="preserve">Description of Purchases </t>
  </si>
  <si>
    <t>Bedford Industries Inc</t>
  </si>
  <si>
    <t>Zip Up Zipper Inc</t>
  </si>
  <si>
    <t>Amazon.com LLC</t>
  </si>
  <si>
    <t>WW Grainger Inc</t>
  </si>
  <si>
    <t>High Country Quilt Shop</t>
  </si>
  <si>
    <t>PushPlastic.com</t>
  </si>
  <si>
    <t>Woody Creek Distillers</t>
  </si>
  <si>
    <t>King Soopers Inc</t>
  </si>
  <si>
    <t>Wal-Mart</t>
  </si>
  <si>
    <t>Arrowhead Forensics</t>
  </si>
  <si>
    <t>Fastenal Company</t>
  </si>
  <si>
    <t>Home Depot</t>
  </si>
  <si>
    <t>4MD Medical Solutions LLC</t>
  </si>
  <si>
    <t>Safety Station LLC</t>
  </si>
  <si>
    <t>Digital Temporal Thermometers</t>
  </si>
  <si>
    <t>Digital Thermometer Covers</t>
  </si>
  <si>
    <t>Hand Sanitizer</t>
  </si>
  <si>
    <t>Protective Isolation Gown</t>
  </si>
  <si>
    <t>Nitrile Disposable Gloves</t>
  </si>
  <si>
    <t>505487 4/06/20</t>
  </si>
  <si>
    <t>SO84</t>
  </si>
  <si>
    <t>505487 4/14/20</t>
  </si>
  <si>
    <t>505487 5/04/20</t>
  </si>
  <si>
    <t>112-0415242-1829060</t>
  </si>
  <si>
    <t>112-0493687-4280228</t>
  </si>
  <si>
    <t>112-3027287-3885839</t>
  </si>
  <si>
    <t>112-4549743-0755414</t>
  </si>
  <si>
    <t>505487 4/08/20</t>
  </si>
  <si>
    <t>857-SO411</t>
  </si>
  <si>
    <t>COCO294689</t>
  </si>
  <si>
    <t>CA80232549-A</t>
  </si>
  <si>
    <t>CA80161990</t>
  </si>
  <si>
    <t>CA80232549</t>
  </si>
  <si>
    <t>C1647555-1</t>
  </si>
  <si>
    <t>C1647555-2</t>
  </si>
  <si>
    <t>j2 Global Communications Inc</t>
  </si>
  <si>
    <t>Uline Inc</t>
  </si>
  <si>
    <t>059970/9521181</t>
  </si>
  <si>
    <t>IE9052182</t>
  </si>
  <si>
    <t>ConvergeOne Inc</t>
  </si>
  <si>
    <t>Insight Public Sector Inc</t>
  </si>
  <si>
    <t>XHN3171</t>
  </si>
  <si>
    <t>XND3056</t>
  </si>
  <si>
    <t>XFD2846</t>
  </si>
  <si>
    <t>XKR5925</t>
  </si>
  <si>
    <t>XKR7310</t>
  </si>
  <si>
    <t>XQG2829</t>
  </si>
  <si>
    <t>XFF3140</t>
  </si>
  <si>
    <t>XCZ2352</t>
  </si>
  <si>
    <t>XGC9139</t>
  </si>
  <si>
    <t>XHB6697</t>
  </si>
  <si>
    <t>XHJ6188</t>
  </si>
  <si>
    <t>XHL0176</t>
  </si>
  <si>
    <t>CDW Government Inc</t>
  </si>
  <si>
    <t>0285068-IN</t>
  </si>
  <si>
    <t>0285266-IN</t>
  </si>
  <si>
    <t>0287595-IN</t>
  </si>
  <si>
    <t>Riverside Technologies Inc</t>
  </si>
  <si>
    <t>KKTV</t>
  </si>
  <si>
    <t>Our Community News Inc</t>
  </si>
  <si>
    <t>Promoting MV Online Services</t>
  </si>
  <si>
    <t>1604839-1</t>
  </si>
  <si>
    <t>Waxie Sanitary Supply</t>
  </si>
  <si>
    <t>Western Paper Distributors Inc</t>
  </si>
  <si>
    <t>ICS Jail Supplies Inc</t>
  </si>
  <si>
    <t>W3574400</t>
  </si>
  <si>
    <t>Bob Barker Company Inc</t>
  </si>
  <si>
    <t>WEB000660201</t>
  </si>
  <si>
    <t>WEB000663240</t>
  </si>
  <si>
    <t>W3574600</t>
  </si>
  <si>
    <t>W3574601</t>
  </si>
  <si>
    <t>WEB000660253</t>
  </si>
  <si>
    <t>Dell Marketing LP</t>
  </si>
  <si>
    <t>XNZ8251</t>
  </si>
  <si>
    <t>Protective Masks</t>
  </si>
  <si>
    <t>Dallas Regenerative Solutions</t>
  </si>
  <si>
    <t>Trinity Services Group Inc</t>
  </si>
  <si>
    <t>W855655555</t>
  </si>
  <si>
    <t>W952159183</t>
  </si>
  <si>
    <t>2464400-00</t>
  </si>
  <si>
    <t>112-2509463-8581810</t>
  </si>
  <si>
    <t>112-5376194-3615448</t>
  </si>
  <si>
    <t>112-0468148-8248246</t>
  </si>
  <si>
    <t>112-0916520-8213060</t>
  </si>
  <si>
    <t>112-1812046-7195451</t>
  </si>
  <si>
    <t>112-9016569-9655432</t>
  </si>
  <si>
    <t>112-5393913-3267424</t>
  </si>
  <si>
    <t>112-0641508-4878663</t>
  </si>
  <si>
    <t>W952303851</t>
  </si>
  <si>
    <t>Disposable Gowns</t>
  </si>
  <si>
    <t>Cleaning Supplies</t>
  </si>
  <si>
    <t>Thermometers</t>
  </si>
  <si>
    <t>Disposable Facemasks</t>
  </si>
  <si>
    <t>Batteries for Thermometers</t>
  </si>
  <si>
    <t>UV Sterilization Cabinet</t>
  </si>
  <si>
    <t>Rampart Supply Inc</t>
  </si>
  <si>
    <t>Safety Glasses USA Inc</t>
  </si>
  <si>
    <t>SwabTek</t>
  </si>
  <si>
    <t>Zep Sales and Service</t>
  </si>
  <si>
    <t>Great Western Seal and Gasket</t>
  </si>
  <si>
    <t>El Paso County Purchasing Card</t>
  </si>
  <si>
    <t>Southern Labware Inc</t>
  </si>
  <si>
    <t>Dollamur LP</t>
  </si>
  <si>
    <t>114-0442538-5473828</t>
  </si>
  <si>
    <t>111-5613915-5376266</t>
  </si>
  <si>
    <t>114-6840737-7767465</t>
  </si>
  <si>
    <t>111-3732978-7277067</t>
  </si>
  <si>
    <t>111-3469560-6527459</t>
  </si>
  <si>
    <t>4892830758A</t>
  </si>
  <si>
    <t>4880367636A</t>
  </si>
  <si>
    <t>4906332579A</t>
  </si>
  <si>
    <t>Goodwill Staff</t>
  </si>
  <si>
    <t>20017003 111-9288840-2337850</t>
  </si>
  <si>
    <t>20017016 111-8897474-3059418</t>
  </si>
  <si>
    <t>Diamond Vogel Paint Center</t>
  </si>
  <si>
    <t>Partsmaster</t>
  </si>
  <si>
    <t>A &amp; C Plastics Inc</t>
  </si>
  <si>
    <t>Weight Sign Kit</t>
  </si>
  <si>
    <t>Stands for Sanitizer Stations</t>
  </si>
  <si>
    <t>20017015 111-9432598-9010603</t>
  </si>
  <si>
    <t>20017018 111-0304964-1893016A</t>
  </si>
  <si>
    <t>20018637 730110096</t>
  </si>
  <si>
    <t>20018656 23527297</t>
  </si>
  <si>
    <t>20018344 00083212</t>
  </si>
  <si>
    <t>20018345 00083342</t>
  </si>
  <si>
    <t>20018346 111-7204545-7485860</t>
  </si>
  <si>
    <t>20018347 111-8358814-0472264</t>
  </si>
  <si>
    <t>20018348 111-8677198-2086600</t>
  </si>
  <si>
    <t xml:space="preserve">Health Quest </t>
  </si>
  <si>
    <t xml:space="preserve">Public Health </t>
  </si>
  <si>
    <t>010439</t>
  </si>
  <si>
    <t xml:space="preserve">Home Deposit </t>
  </si>
  <si>
    <t>055765/1233842</t>
  </si>
  <si>
    <t xml:space="preserve">Lockbox Mailbox </t>
  </si>
  <si>
    <t>072342</t>
  </si>
  <si>
    <t xml:space="preserve">Disposable Gowns </t>
  </si>
  <si>
    <t xml:space="preserve">Fisher Health Care </t>
  </si>
  <si>
    <t xml:space="preserve">Diamond Shamrock </t>
  </si>
  <si>
    <t xml:space="preserve">Best Buy  Gov, LLC </t>
  </si>
  <si>
    <t xml:space="preserve">Office Depot, INC </t>
  </si>
  <si>
    <t>004196</t>
  </si>
  <si>
    <t>455495044001</t>
  </si>
  <si>
    <t>095955</t>
  </si>
  <si>
    <t>INV11306803</t>
  </si>
  <si>
    <t>INV11854061</t>
  </si>
  <si>
    <t>Zoom Video Com.</t>
  </si>
  <si>
    <t>2020-03</t>
  </si>
  <si>
    <t xml:space="preserve">Procurement </t>
  </si>
  <si>
    <t xml:space="preserve">Additional Zoom License </t>
  </si>
  <si>
    <t xml:space="preserve">TOTAL </t>
  </si>
  <si>
    <t xml:space="preserve">Sheriff </t>
  </si>
  <si>
    <t xml:space="preserve">Clerk &amp; Recorder </t>
  </si>
  <si>
    <t>N95 Disposable Particulate Respirator Mask</t>
  </si>
  <si>
    <t>Plastic Guards for EPC</t>
  </si>
  <si>
    <t xml:space="preserve">Spray Bottles for Hand Sanitizer </t>
  </si>
  <si>
    <t xml:space="preserve">Lab Coats </t>
  </si>
  <si>
    <t xml:space="preserve">Printer Ink Cartridges </t>
  </si>
  <si>
    <t>Disinfectant Cleaning Supplies</t>
  </si>
  <si>
    <t>Soap Dispenser Products</t>
  </si>
  <si>
    <t xml:space="preserve">Disinfectant Spray Bottles </t>
  </si>
  <si>
    <t xml:space="preserve">Spray Bottles for Disinfectant Sanitizer </t>
  </si>
  <si>
    <t>Protective Isolation Gown &amp; Nitrile Disposable Gloves</t>
  </si>
  <si>
    <t xml:space="preserve">Wire RR-K Spacing Tie Metal Insert Face Mask </t>
  </si>
  <si>
    <t>USB to VGA Adapters for Computers</t>
  </si>
  <si>
    <t xml:space="preserve">Ink  Black/ USB Adapters </t>
  </si>
  <si>
    <t>Hygiene Product -Toothbrushes</t>
  </si>
  <si>
    <t xml:space="preserve">Protective Glasses </t>
  </si>
  <si>
    <t>Net Motion Mobility</t>
  </si>
  <si>
    <t xml:space="preserve">2 Palo Threat Prevention, 2 Palo Premium Support 3 yr,Wildfire for PA-850-subscriptions, 2 Palo PA-850 Security Appliance </t>
  </si>
  <si>
    <t xml:space="preserve">3ft  Mini Display Ports to use Surface tablets with monitors </t>
  </si>
  <si>
    <t xml:space="preserve">200 Microsoft Surface docking stations </t>
  </si>
  <si>
    <t xml:space="preserve">26 SFP'S  for Firewall and Network Connection </t>
  </si>
  <si>
    <t xml:space="preserve">10 Microsoft Surface docking station  </t>
  </si>
  <si>
    <t>1 Microsoft Surface Laptops</t>
  </si>
  <si>
    <t xml:space="preserve">100 Mycroft Complete Extended Service </t>
  </si>
  <si>
    <t>100 Microsoft Surface Laptops</t>
  </si>
  <si>
    <t xml:space="preserve">4 Microsoft Surface Laptop </t>
  </si>
  <si>
    <t>150 Microsoft Surface Pro LTE</t>
  </si>
  <si>
    <t xml:space="preserve">150 Microsoft Surface Pro Type Cover </t>
  </si>
  <si>
    <t>150 Microsoft Complete Extended Service</t>
  </si>
  <si>
    <t>Jabber Licenses</t>
  </si>
  <si>
    <t xml:space="preserve">Dell Latitude Laptops </t>
  </si>
  <si>
    <t>Disinfecting Mat Surface Cleaner</t>
  </si>
  <si>
    <t xml:space="preserve">Dr Robin Johnson MD </t>
  </si>
  <si>
    <t xml:space="preserve">20018232 11033 /20018230 10994 </t>
  </si>
  <si>
    <t>Collared Disposable Coverall, Nitrile Disposable Gloves, N95 Disposable Particulate Respirator Mask</t>
  </si>
  <si>
    <t>3 Temp Employees to help cleaning all EPC  locations</t>
  </si>
  <si>
    <t>Face Shields</t>
  </si>
  <si>
    <t>Fabric Materials for Mask Project</t>
  </si>
  <si>
    <t>Performance Handheld Sanitizer Sprayer</t>
  </si>
  <si>
    <t>Clear Safety Goggle</t>
  </si>
  <si>
    <t>Clear Safety Goggle &amp; Disinfectant Spray bottles</t>
  </si>
  <si>
    <t xml:space="preserve">Padlocks /Safety Rotating Post to secure area </t>
  </si>
  <si>
    <t xml:space="preserve">Supplies to make Secure Area for Covid19 Supplies </t>
  </si>
  <si>
    <t xml:space="preserve">Hygiene Products - Razors, Toothbrush, Combs </t>
  </si>
  <si>
    <t xml:space="preserve">Hygiene Products - Spit Hoods </t>
  </si>
  <si>
    <t xml:space="preserve">Snap Deploy for Imaging of Laptops </t>
  </si>
  <si>
    <t>Adobe sign for Enterprise</t>
  </si>
  <si>
    <t>eVoice cloud-based services telephone PIO to answer calls remotely 3/22 to 4/21</t>
  </si>
  <si>
    <t>eVoice cloud-based services telephone PIO to answer calls remotely 4/22/ to 5/21</t>
  </si>
  <si>
    <t>Materials for Mask Project-Bags</t>
  </si>
  <si>
    <t>Promoting Mail in Ballot</t>
  </si>
  <si>
    <t>White boards for Staff to track Covid19 Cases</t>
  </si>
  <si>
    <t xml:space="preserve">PPE Supplies double side tape for plastic face mask </t>
  </si>
  <si>
    <t xml:space="preserve">Plastic Sheets/ Face Guards for First Responders </t>
  </si>
  <si>
    <t>200 -HP ProBook 650 G5 15.6" Notebook</t>
  </si>
  <si>
    <t xml:space="preserve">400 -Essential Caring Case with EPC Logo </t>
  </si>
  <si>
    <t>Safety Glasses</t>
  </si>
  <si>
    <t xml:space="preserve">Headgear w/Ratchet &amp; Perm guard PPE  Healthcare Facilities </t>
  </si>
  <si>
    <t xml:space="preserve">Disinfectant Wipes </t>
  </si>
  <si>
    <t xml:space="preserve">Disinfectant  Cleaning supplies </t>
  </si>
  <si>
    <t>Banner to promote Motor Vehicle online/inform public</t>
  </si>
  <si>
    <t xml:space="preserve">Styrofoam Trays for sanitation  </t>
  </si>
  <si>
    <t>Safety Glasses &amp; Nitrile Disposable Gloves</t>
  </si>
  <si>
    <t xml:space="preserve">Cables/Charges/Wall plug </t>
  </si>
  <si>
    <t xml:space="preserve">Materials for Mask Project -Thread </t>
  </si>
  <si>
    <t xml:space="preserve">Covid19 Disinfectant Cleaning Supplies </t>
  </si>
  <si>
    <t>Covid19 Disinfectant Cleaning Supplies</t>
  </si>
  <si>
    <t>Disposable Gloves</t>
  </si>
  <si>
    <t>Covid19 Disinfectant Cleaning Supplies &amp; Disposable Gloves</t>
  </si>
  <si>
    <t xml:space="preserve">Safety Glasses </t>
  </si>
  <si>
    <t xml:space="preserve">Disinfectant &amp;dispenser to Patrol Vehicles </t>
  </si>
  <si>
    <t xml:space="preserve">Hand Sanitizer/ Purell Soap </t>
  </si>
  <si>
    <t>Covid19 Disinfectant Laundry Supplies</t>
  </si>
  <si>
    <t xml:space="preserve">Protective Goggles, Dust Goggles, Nitrile Disposable Gloves, Neoprene Disposable Gloves </t>
  </si>
  <si>
    <t>Neoprene Disposable Gloves</t>
  </si>
  <si>
    <t>Materials for Mask Project -Elastic</t>
  </si>
  <si>
    <t xml:space="preserve">Medical Director Covid19 Services </t>
  </si>
  <si>
    <t xml:space="preserve">Supplies to Secure Area for Covid19 Supplies </t>
  </si>
  <si>
    <t xml:space="preserve">200 -HP USB-C Dock station G5 - for Notebook </t>
  </si>
  <si>
    <t xml:space="preserve">Covid19 Temperature check DAO/CSC/Public Works </t>
  </si>
  <si>
    <t xml:space="preserve">AV Configuration for BoCC Meetings </t>
  </si>
  <si>
    <t>Disinfectant Wipes</t>
  </si>
  <si>
    <t>Sheriff</t>
  </si>
  <si>
    <t>Security</t>
  </si>
  <si>
    <t xml:space="preserve">Steve Schopper </t>
  </si>
  <si>
    <t>Motor Vehicles</t>
  </si>
  <si>
    <t>Elections</t>
  </si>
  <si>
    <t>Public Health</t>
  </si>
  <si>
    <t>Coroner</t>
  </si>
  <si>
    <t>Invoice #</t>
  </si>
  <si>
    <t>Facilities</t>
  </si>
  <si>
    <t>Emergency Management</t>
  </si>
  <si>
    <t>Public Information</t>
  </si>
  <si>
    <t>Sam's Wholesale Club</t>
  </si>
  <si>
    <t xml:space="preserve">Information Technology </t>
  </si>
  <si>
    <t>Sentech Inc</t>
  </si>
  <si>
    <t>Farr West Environmental Supply</t>
  </si>
  <si>
    <t>Public Health Fuel Covid-19</t>
  </si>
  <si>
    <t xml:space="preserve">Public Health Fuel Covid-19 </t>
  </si>
  <si>
    <t xml:space="preserve">City of Colorado Springs </t>
  </si>
  <si>
    <t xml:space="preserve">Human Resources </t>
  </si>
  <si>
    <t xml:space="preserve">Financial Services </t>
  </si>
  <si>
    <t xml:space="preserve">Disbursement to City of Colo Springs CARES Act Funds </t>
  </si>
  <si>
    <t xml:space="preserve">Cleaning Supplies- Patrol Vehicles </t>
  </si>
  <si>
    <t xml:space="preserve">US Post Office </t>
  </si>
  <si>
    <t>Prepaid Postage</t>
  </si>
  <si>
    <t>Doc 24266 JE 961798</t>
  </si>
  <si>
    <t xml:space="preserve">Employee  Benefits </t>
  </si>
  <si>
    <t>June 30, 2020</t>
  </si>
  <si>
    <t>Salaries</t>
  </si>
  <si>
    <t xml:space="preserve">El Paso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</si>
</sst>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3" fontId="0" fillId="0" borderId="0" xfId="1" applyFont="1"/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Border="1"/>
    <xf numFmtId="0" fontId="1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4" fillId="0" borderId="0" xfId="0" applyFont="1" applyFill="1" applyBorder="1"/>
    <xf numFmtId="43" fontId="0" fillId="0" borderId="0" xfId="0" applyNumberFormat="1"/>
    <xf numFmtId="14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1" applyNumberFormat="1" applyFont="1" applyFill="1" applyBorder="1" applyAlignment="1"/>
    <xf numFmtId="43" fontId="6" fillId="0" borderId="2" xfId="1" applyNumberFormat="1" applyFont="1" applyFill="1" applyBorder="1" applyAlignment="1"/>
    <xf numFmtId="43" fontId="7" fillId="0" borderId="2" xfId="1" applyNumberFormat="1" applyFont="1" applyFill="1" applyBorder="1" applyAlignment="1"/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4" fontId="7" fillId="0" borderId="2" xfId="0" applyNumberFormat="1" applyFont="1" applyFill="1" applyBorder="1" applyAlignment="1">
      <alignment horizontal="left"/>
    </xf>
    <xf numFmtId="4" fontId="1" fillId="0" borderId="0" xfId="1" applyNumberFormat="1" applyFont="1" applyAlignment="1">
      <alignment horizontal="right" wrapText="1"/>
    </xf>
    <xf numFmtId="4" fontId="5" fillId="0" borderId="0" xfId="1" applyNumberFormat="1" applyFont="1" applyAlignment="1">
      <alignment horizontal="right" wrapText="1"/>
    </xf>
    <xf numFmtId="4" fontId="6" fillId="0" borderId="0" xfId="1" applyNumberFormat="1" applyFont="1" applyBorder="1" applyAlignment="1">
      <alignment horizontal="right" wrapText="1"/>
    </xf>
    <xf numFmtId="4" fontId="0" fillId="0" borderId="0" xfId="1" applyNumberFormat="1" applyFont="1" applyBorder="1" applyAlignment="1">
      <alignment horizontal="right" wrapText="1"/>
    </xf>
    <xf numFmtId="4" fontId="0" fillId="0" borderId="0" xfId="1" applyNumberFormat="1" applyFont="1" applyAlignment="1">
      <alignment horizontal="right" wrapText="1"/>
    </xf>
    <xf numFmtId="14" fontId="6" fillId="0" borderId="2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43" fontId="6" fillId="0" borderId="0" xfId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3" fontId="6" fillId="0" borderId="0" xfId="1" applyFont="1" applyFill="1" applyBorder="1" applyAlignment="1">
      <alignment horizontal="left" wrapText="1"/>
    </xf>
    <xf numFmtId="0" fontId="0" fillId="0" borderId="0" xfId="0" applyBorder="1" applyAlignment="1"/>
    <xf numFmtId="43" fontId="6" fillId="0" borderId="0" xfId="1" applyFont="1" applyBorder="1" applyAlignment="1"/>
    <xf numFmtId="43" fontId="6" fillId="0" borderId="0" xfId="1" applyFont="1" applyFill="1" applyBorder="1" applyAlignment="1"/>
    <xf numFmtId="0" fontId="6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6" fillId="0" borderId="2" xfId="0" applyFont="1" applyFill="1" applyBorder="1" applyAlignment="1"/>
    <xf numFmtId="0" fontId="7" fillId="0" borderId="2" xfId="0" applyFont="1" applyFill="1" applyBorder="1" applyAlignment="1"/>
    <xf numFmtId="0" fontId="6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/>
    <xf numFmtId="43" fontId="11" fillId="0" borderId="0" xfId="1" applyNumberFormat="1" applyFont="1" applyBorder="1" applyAlignment="1"/>
    <xf numFmtId="43" fontId="12" fillId="0" borderId="0" xfId="1" applyNumberFormat="1" applyFont="1" applyFill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4" fontId="9" fillId="0" borderId="3" xfId="2" applyFont="1" applyFill="1" applyBorder="1" applyAlignment="1"/>
    <xf numFmtId="43" fontId="14" fillId="0" borderId="1" xfId="1" applyNumberFormat="1" applyFont="1" applyBorder="1" applyAlignment="1"/>
    <xf numFmtId="14" fontId="6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43" fontId="13" fillId="0" borderId="0" xfId="1" applyNumberFormat="1" applyFont="1" applyFill="1" applyBorder="1" applyAlignment="1">
      <alignment horizontal="left" wrapText="1"/>
    </xf>
    <xf numFmtId="4" fontId="6" fillId="0" borderId="1" xfId="1" applyNumberFormat="1" applyFont="1" applyBorder="1" applyAlignment="1">
      <alignment horizontal="right" wrapText="1"/>
    </xf>
    <xf numFmtId="0" fontId="1" fillId="0" borderId="0" xfId="0" quotePrefix="1" applyFont="1" applyAlignment="1">
      <alignment horizontal="left"/>
    </xf>
    <xf numFmtId="14" fontId="7" fillId="0" borderId="2" xfId="0" applyNumberFormat="1" applyFont="1" applyFill="1" applyBorder="1" applyAlignment="1">
      <alignment horizontal="left" wrapText="1"/>
    </xf>
    <xf numFmtId="0" fontId="7" fillId="0" borderId="2" xfId="0" quotePrefix="1" applyFont="1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190500</xdr:rowOff>
    </xdr:from>
    <xdr:to>
      <xdr:col>0</xdr:col>
      <xdr:colOff>1285875</xdr:colOff>
      <xdr:row>5</xdr:row>
      <xdr:rowOff>127000</xdr:rowOff>
    </xdr:to>
    <xdr:pic>
      <xdr:nvPicPr>
        <xdr:cNvPr id="4" name="Picture 3" descr="logo-1-T">
          <a:extLst>
            <a:ext uri="{FF2B5EF4-FFF2-40B4-BE49-F238E27FC236}">
              <a16:creationId xmlns:a16="http://schemas.microsoft.com/office/drawing/2014/main" id="{950D142C-B78D-4695-94FC-DD12B31F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90500"/>
          <a:ext cx="1123950" cy="115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523875</xdr:colOff>
      <xdr:row>4</xdr:row>
      <xdr:rowOff>171528</xdr:rowOff>
    </xdr:to>
    <xdr:pic>
      <xdr:nvPicPr>
        <xdr:cNvPr id="2" name="Picture 1" descr="logo-1-T">
          <a:extLst>
            <a:ext uri="{FF2B5EF4-FFF2-40B4-BE49-F238E27FC236}">
              <a16:creationId xmlns:a16="http://schemas.microsoft.com/office/drawing/2014/main" id="{AEAE082A-E823-4A19-A051-61EAD1C6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1038225" cy="1038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09DE-D0FD-43E7-921D-F3E3FE4ABDE6}">
  <sheetPr>
    <pageSetUpPr fitToPage="1"/>
  </sheetPr>
  <dimension ref="A1:K242"/>
  <sheetViews>
    <sheetView tabSelected="1" view="pageBreakPreview" zoomScale="60" zoomScaleNormal="100" workbookViewId="0">
      <selection activeCell="C4" sqref="C4"/>
    </sheetView>
  </sheetViews>
  <sheetFormatPr defaultColWidth="9.1796875" defaultRowHeight="15.5" x14ac:dyDescent="0.35"/>
  <cols>
    <col min="1" max="1" width="18" style="6" customWidth="1"/>
    <col min="2" max="2" width="45" style="4" bestFit="1" customWidth="1"/>
    <col min="3" max="3" width="17.26953125" style="47" customWidth="1"/>
    <col min="4" max="4" width="55.7265625" style="48" customWidth="1"/>
    <col min="5" max="5" width="29.7265625" style="54" bestFit="1" customWidth="1"/>
    <col min="6" max="6" width="32.7265625" style="49" customWidth="1"/>
    <col min="7" max="7" width="9.1796875" style="6"/>
    <col min="9" max="9" width="9.1796875" style="6"/>
    <col min="10" max="10" width="10.81640625" style="4" bestFit="1" customWidth="1"/>
    <col min="11" max="11" width="9.81640625" style="4" bestFit="1" customWidth="1"/>
    <col min="12" max="16384" width="9.1796875" style="6"/>
  </cols>
  <sheetData>
    <row r="1" spans="1:11" x14ac:dyDescent="0.35">
      <c r="A1" s="4"/>
      <c r="B1" s="5"/>
      <c r="C1" s="44"/>
      <c r="D1" s="45"/>
      <c r="E1" s="53"/>
      <c r="F1" s="46"/>
    </row>
    <row r="2" spans="1:11" ht="18" x14ac:dyDescent="0.4">
      <c r="A2" s="4"/>
      <c r="B2" s="7" t="s">
        <v>0</v>
      </c>
      <c r="D2" s="38"/>
      <c r="F2" s="32"/>
    </row>
    <row r="3" spans="1:11" ht="18" x14ac:dyDescent="0.4">
      <c r="A3" s="4"/>
      <c r="B3" s="7" t="s">
        <v>5</v>
      </c>
      <c r="D3" s="38"/>
      <c r="F3" s="32"/>
    </row>
    <row r="4" spans="1:11" ht="18" x14ac:dyDescent="0.4">
      <c r="A4" s="4"/>
      <c r="B4" s="7" t="s">
        <v>8</v>
      </c>
      <c r="D4" s="38"/>
      <c r="F4" s="32"/>
    </row>
    <row r="5" spans="1:11" ht="17.5" x14ac:dyDescent="0.35">
      <c r="A5" s="4"/>
      <c r="B5" s="7" t="s">
        <v>270</v>
      </c>
      <c r="C5" s="44"/>
      <c r="D5" s="45"/>
      <c r="E5" s="53"/>
      <c r="F5" s="46"/>
    </row>
    <row r="6" spans="1:11" x14ac:dyDescent="0.35">
      <c r="A6" s="4"/>
      <c r="B6" s="5"/>
      <c r="C6" s="44"/>
      <c r="D6" s="45"/>
      <c r="E6" s="53"/>
      <c r="F6" s="46"/>
      <c r="J6" s="6"/>
      <c r="K6" s="6"/>
    </row>
    <row r="7" spans="1:11" ht="35" x14ac:dyDescent="0.35">
      <c r="A7" s="56" t="s">
        <v>1</v>
      </c>
      <c r="B7" s="57" t="s">
        <v>3</v>
      </c>
      <c r="C7" s="64" t="s">
        <v>2</v>
      </c>
      <c r="D7" s="58" t="s">
        <v>10</v>
      </c>
      <c r="E7" s="56" t="s">
        <v>9</v>
      </c>
      <c r="F7" s="58" t="s">
        <v>251</v>
      </c>
      <c r="H7" s="6"/>
      <c r="J7" s="6"/>
      <c r="K7" s="6"/>
    </row>
    <row r="8" spans="1:11" x14ac:dyDescent="0.35">
      <c r="A8" s="20">
        <v>43908</v>
      </c>
      <c r="B8" s="40" t="s">
        <v>194</v>
      </c>
      <c r="C8" s="17">
        <v>2125</v>
      </c>
      <c r="D8" s="31" t="s">
        <v>238</v>
      </c>
      <c r="E8" s="19" t="s">
        <v>249</v>
      </c>
      <c r="F8" s="31" t="s">
        <v>157</v>
      </c>
      <c r="H8" s="6"/>
      <c r="J8" s="6"/>
      <c r="K8" s="6"/>
    </row>
    <row r="9" spans="1:11" x14ac:dyDescent="0.35">
      <c r="A9" s="20">
        <v>43909</v>
      </c>
      <c r="B9" s="40" t="s">
        <v>148</v>
      </c>
      <c r="C9" s="17">
        <v>5.63</v>
      </c>
      <c r="D9" s="43" t="s">
        <v>259</v>
      </c>
      <c r="E9" s="19" t="s">
        <v>249</v>
      </c>
      <c r="F9" s="31">
        <v>583027</v>
      </c>
      <c r="H9" s="6"/>
      <c r="J9" s="6"/>
      <c r="K9" s="6"/>
    </row>
    <row r="10" spans="1:11" x14ac:dyDescent="0.35">
      <c r="A10" s="20">
        <v>43921</v>
      </c>
      <c r="B10" s="40" t="s">
        <v>194</v>
      </c>
      <c r="C10" s="17">
        <v>212.5</v>
      </c>
      <c r="D10" s="31" t="s">
        <v>238</v>
      </c>
      <c r="E10" s="19" t="s">
        <v>249</v>
      </c>
      <c r="F10" s="67" t="s">
        <v>157</v>
      </c>
      <c r="H10" s="6"/>
      <c r="J10" s="6"/>
      <c r="K10" s="6"/>
    </row>
    <row r="11" spans="1:11" x14ac:dyDescent="0.35">
      <c r="A11" s="26">
        <v>43923</v>
      </c>
      <c r="B11" s="39" t="s">
        <v>74</v>
      </c>
      <c r="C11" s="16">
        <v>4998.9399999999996</v>
      </c>
      <c r="D11" s="41" t="s">
        <v>228</v>
      </c>
      <c r="E11" s="18" t="s">
        <v>244</v>
      </c>
      <c r="F11" s="30">
        <v>3654762</v>
      </c>
      <c r="H11" s="6"/>
      <c r="J11" s="6"/>
      <c r="K11" s="6"/>
    </row>
    <row r="12" spans="1:11" x14ac:dyDescent="0.35">
      <c r="A12" s="26">
        <v>43923</v>
      </c>
      <c r="B12" s="39" t="s">
        <v>74</v>
      </c>
      <c r="C12" s="16">
        <v>10129.379999999999</v>
      </c>
      <c r="D12" s="41" t="s">
        <v>228</v>
      </c>
      <c r="E12" s="18" t="s">
        <v>244</v>
      </c>
      <c r="F12" s="30">
        <v>3654763</v>
      </c>
      <c r="H12" s="6"/>
      <c r="J12" s="6"/>
      <c r="K12" s="6"/>
    </row>
    <row r="13" spans="1:11" x14ac:dyDescent="0.35">
      <c r="A13" s="26">
        <v>43923</v>
      </c>
      <c r="B13" s="39" t="s">
        <v>74</v>
      </c>
      <c r="C13" s="16">
        <v>12678.72</v>
      </c>
      <c r="D13" s="41" t="s">
        <v>234</v>
      </c>
      <c r="E13" s="18" t="s">
        <v>244</v>
      </c>
      <c r="F13" s="30">
        <v>3656506</v>
      </c>
      <c r="H13" s="6"/>
      <c r="J13" s="6"/>
      <c r="K13" s="6"/>
    </row>
    <row r="14" spans="1:11" x14ac:dyDescent="0.35">
      <c r="A14" s="26">
        <v>43930</v>
      </c>
      <c r="B14" s="39" t="s">
        <v>75</v>
      </c>
      <c r="C14" s="16">
        <v>3270</v>
      </c>
      <c r="D14" s="41" t="s">
        <v>205</v>
      </c>
      <c r="E14" s="18" t="s">
        <v>244</v>
      </c>
      <c r="F14" s="30" t="s">
        <v>76</v>
      </c>
      <c r="H14" s="6"/>
      <c r="J14" s="6"/>
      <c r="K14" s="6"/>
    </row>
    <row r="15" spans="1:11" x14ac:dyDescent="0.35">
      <c r="A15" s="26">
        <v>43930</v>
      </c>
      <c r="B15" s="39" t="s">
        <v>75</v>
      </c>
      <c r="C15" s="16">
        <v>509</v>
      </c>
      <c r="D15" s="41" t="s">
        <v>205</v>
      </c>
      <c r="E15" s="18" t="s">
        <v>244</v>
      </c>
      <c r="F15" s="30" t="s">
        <v>80</v>
      </c>
      <c r="H15" s="6"/>
      <c r="J15" s="6"/>
      <c r="K15" s="6"/>
    </row>
    <row r="16" spans="1:11" x14ac:dyDescent="0.35">
      <c r="A16" s="26">
        <v>43930</v>
      </c>
      <c r="B16" s="39" t="s">
        <v>73</v>
      </c>
      <c r="C16" s="16">
        <v>109.29</v>
      </c>
      <c r="D16" s="41" t="s">
        <v>232</v>
      </c>
      <c r="E16" s="18" t="s">
        <v>244</v>
      </c>
      <c r="F16" s="30">
        <v>78999046</v>
      </c>
      <c r="H16" s="6"/>
      <c r="J16" s="6"/>
      <c r="K16" s="6"/>
    </row>
    <row r="17" spans="1:11" x14ac:dyDescent="0.35">
      <c r="A17" s="26">
        <v>43930</v>
      </c>
      <c r="B17" s="39" t="s">
        <v>73</v>
      </c>
      <c r="C17" s="16">
        <v>53.95</v>
      </c>
      <c r="D17" s="41" t="s">
        <v>227</v>
      </c>
      <c r="E17" s="18" t="s">
        <v>244</v>
      </c>
      <c r="F17" s="30">
        <v>78995087</v>
      </c>
      <c r="H17" s="6"/>
      <c r="J17" s="6"/>
      <c r="K17" s="6"/>
    </row>
    <row r="18" spans="1:11" x14ac:dyDescent="0.35">
      <c r="A18" s="26">
        <v>43930</v>
      </c>
      <c r="B18" s="39" t="s">
        <v>73</v>
      </c>
      <c r="C18" s="16">
        <v>7848.34</v>
      </c>
      <c r="D18" s="41" t="s">
        <v>228</v>
      </c>
      <c r="E18" s="18" t="s">
        <v>244</v>
      </c>
      <c r="F18" s="30">
        <v>79008445</v>
      </c>
      <c r="H18" s="6"/>
      <c r="J18" s="6"/>
      <c r="K18" s="6"/>
    </row>
    <row r="19" spans="1:11" x14ac:dyDescent="0.35">
      <c r="A19" s="26">
        <v>43930</v>
      </c>
      <c r="B19" s="39" t="s">
        <v>73</v>
      </c>
      <c r="C19" s="16">
        <v>5087.5</v>
      </c>
      <c r="D19" s="41" t="s">
        <v>229</v>
      </c>
      <c r="E19" s="18" t="s">
        <v>244</v>
      </c>
      <c r="F19" s="30">
        <v>78999288</v>
      </c>
      <c r="H19" s="6"/>
      <c r="J19" s="6"/>
      <c r="K19" s="6"/>
    </row>
    <row r="20" spans="1:11" x14ac:dyDescent="0.35">
      <c r="A20" s="26">
        <v>43937</v>
      </c>
      <c r="B20" s="39" t="s">
        <v>23</v>
      </c>
      <c r="C20" s="16">
        <v>1790</v>
      </c>
      <c r="D20" s="41" t="s">
        <v>163</v>
      </c>
      <c r="E20" s="18" t="s">
        <v>253</v>
      </c>
      <c r="F20" s="30">
        <v>1815743</v>
      </c>
      <c r="H20" s="6"/>
      <c r="J20" s="6"/>
      <c r="K20" s="6"/>
    </row>
    <row r="21" spans="1:11" x14ac:dyDescent="0.35">
      <c r="A21" s="20">
        <v>43937</v>
      </c>
      <c r="B21" s="40" t="s">
        <v>149</v>
      </c>
      <c r="C21" s="17">
        <v>207.79</v>
      </c>
      <c r="D21" s="43" t="s">
        <v>174</v>
      </c>
      <c r="E21" s="19" t="s">
        <v>249</v>
      </c>
      <c r="F21" s="68" t="s">
        <v>151</v>
      </c>
      <c r="H21" s="6"/>
      <c r="J21" s="6"/>
      <c r="K21" s="6"/>
    </row>
    <row r="22" spans="1:11" x14ac:dyDescent="0.35">
      <c r="A22" s="20">
        <v>43937</v>
      </c>
      <c r="B22" s="40" t="s">
        <v>149</v>
      </c>
      <c r="C22" s="17">
        <v>389.63</v>
      </c>
      <c r="D22" s="43" t="s">
        <v>175</v>
      </c>
      <c r="E22" s="19" t="s">
        <v>249</v>
      </c>
      <c r="F22" s="68" t="s">
        <v>153</v>
      </c>
      <c r="H22" s="6"/>
      <c r="J22" s="6"/>
      <c r="K22" s="6"/>
    </row>
    <row r="23" spans="1:11" x14ac:dyDescent="0.35">
      <c r="A23" s="26">
        <v>43937</v>
      </c>
      <c r="B23" s="39" t="s">
        <v>77</v>
      </c>
      <c r="C23" s="16">
        <v>2515.5</v>
      </c>
      <c r="D23" s="41" t="s">
        <v>176</v>
      </c>
      <c r="E23" s="18" t="s">
        <v>244</v>
      </c>
      <c r="F23" s="30" t="s">
        <v>78</v>
      </c>
      <c r="H23" s="6"/>
      <c r="J23" s="6"/>
      <c r="K23" s="6"/>
    </row>
    <row r="24" spans="1:11" x14ac:dyDescent="0.35">
      <c r="A24" s="26">
        <v>43937</v>
      </c>
      <c r="B24" s="39" t="s">
        <v>77</v>
      </c>
      <c r="C24" s="16">
        <v>1124.75</v>
      </c>
      <c r="D24" s="41" t="s">
        <v>176</v>
      </c>
      <c r="E24" s="18" t="s">
        <v>244</v>
      </c>
      <c r="F24" s="30" t="s">
        <v>82</v>
      </c>
      <c r="H24" s="6"/>
      <c r="J24" s="6"/>
      <c r="K24" s="6"/>
    </row>
    <row r="25" spans="1:11" ht="46.5" x14ac:dyDescent="0.35">
      <c r="A25" s="26">
        <v>43937</v>
      </c>
      <c r="B25" s="39" t="s">
        <v>64</v>
      </c>
      <c r="C25" s="16">
        <f>4850+4850+8586+12050+340</f>
        <v>30676</v>
      </c>
      <c r="D25" s="41" t="s">
        <v>179</v>
      </c>
      <c r="E25" s="18" t="s">
        <v>256</v>
      </c>
      <c r="F25" s="30" t="s">
        <v>52</v>
      </c>
      <c r="H25" s="6"/>
      <c r="J25" s="6"/>
      <c r="K25" s="6"/>
    </row>
    <row r="26" spans="1:11" x14ac:dyDescent="0.35">
      <c r="A26" s="26">
        <v>43937</v>
      </c>
      <c r="B26" s="39" t="s">
        <v>50</v>
      </c>
      <c r="C26" s="16">
        <v>88761</v>
      </c>
      <c r="D26" s="41" t="s">
        <v>191</v>
      </c>
      <c r="E26" s="18" t="s">
        <v>256</v>
      </c>
      <c r="F26" s="30" t="s">
        <v>49</v>
      </c>
      <c r="H26" s="6"/>
      <c r="J26" s="6"/>
      <c r="K26" s="6"/>
    </row>
    <row r="27" spans="1:11" x14ac:dyDescent="0.35">
      <c r="A27" s="20">
        <v>43937</v>
      </c>
      <c r="B27" s="40" t="s">
        <v>148</v>
      </c>
      <c r="C27" s="17">
        <v>28.57</v>
      </c>
      <c r="D27" s="43" t="s">
        <v>260</v>
      </c>
      <c r="E27" s="19" t="s">
        <v>249</v>
      </c>
      <c r="F27" s="31">
        <v>585951</v>
      </c>
      <c r="H27" s="6"/>
      <c r="J27" s="6"/>
      <c r="K27" s="6"/>
    </row>
    <row r="28" spans="1:11" x14ac:dyDescent="0.35">
      <c r="A28" s="20">
        <v>43937</v>
      </c>
      <c r="B28" s="40" t="s">
        <v>148</v>
      </c>
      <c r="C28" s="17">
        <v>14.9</v>
      </c>
      <c r="D28" s="43" t="s">
        <v>259</v>
      </c>
      <c r="E28" s="19" t="s">
        <v>249</v>
      </c>
      <c r="F28" s="31">
        <v>600150</v>
      </c>
      <c r="H28" s="6"/>
      <c r="J28" s="6"/>
      <c r="K28" s="6"/>
    </row>
    <row r="29" spans="1:11" x14ac:dyDescent="0.35">
      <c r="A29" s="20">
        <v>43937</v>
      </c>
      <c r="B29" s="40" t="s">
        <v>142</v>
      </c>
      <c r="C29" s="17">
        <v>29.98</v>
      </c>
      <c r="D29" s="43" t="s">
        <v>144</v>
      </c>
      <c r="E29" s="19" t="s">
        <v>249</v>
      </c>
      <c r="F29" s="31" t="s">
        <v>143</v>
      </c>
      <c r="H29" s="6"/>
      <c r="J29" s="6"/>
      <c r="K29" s="6"/>
    </row>
    <row r="30" spans="1:11" x14ac:dyDescent="0.35">
      <c r="A30" s="26">
        <v>43937</v>
      </c>
      <c r="B30" s="39" t="s">
        <v>75</v>
      </c>
      <c r="C30" s="16">
        <v>1018</v>
      </c>
      <c r="D30" s="41" t="s">
        <v>206</v>
      </c>
      <c r="E30" s="18" t="s">
        <v>244</v>
      </c>
      <c r="F30" s="30" t="s">
        <v>81</v>
      </c>
      <c r="H30" s="6"/>
      <c r="J30" s="6"/>
      <c r="K30" s="6"/>
    </row>
    <row r="31" spans="1:11" x14ac:dyDescent="0.35">
      <c r="A31" s="20">
        <v>43937</v>
      </c>
      <c r="B31" s="40" t="s">
        <v>150</v>
      </c>
      <c r="C31" s="17">
        <v>758.89</v>
      </c>
      <c r="D31" s="43" t="s">
        <v>213</v>
      </c>
      <c r="E31" s="19" t="s">
        <v>249</v>
      </c>
      <c r="F31" s="68" t="s">
        <v>152</v>
      </c>
      <c r="H31" s="6"/>
      <c r="J31" s="6"/>
      <c r="K31" s="6"/>
    </row>
    <row r="32" spans="1:11" x14ac:dyDescent="0.35">
      <c r="A32" s="20">
        <v>43937</v>
      </c>
      <c r="B32" s="39" t="s">
        <v>19</v>
      </c>
      <c r="C32" s="17">
        <v>129.56</v>
      </c>
      <c r="D32" s="43" t="s">
        <v>225</v>
      </c>
      <c r="E32" s="19" t="s">
        <v>249</v>
      </c>
      <c r="F32" s="68" t="s">
        <v>141</v>
      </c>
      <c r="H32" s="6"/>
      <c r="J32" s="6"/>
      <c r="K32" s="6"/>
    </row>
    <row r="33" spans="1:11" x14ac:dyDescent="0.35">
      <c r="A33" s="20">
        <v>43937</v>
      </c>
      <c r="B33" s="39" t="s">
        <v>19</v>
      </c>
      <c r="C33" s="17">
        <v>150.36000000000001</v>
      </c>
      <c r="D33" s="43" t="s">
        <v>225</v>
      </c>
      <c r="E33" s="19" t="s">
        <v>249</v>
      </c>
      <c r="F33" s="68" t="s">
        <v>145</v>
      </c>
      <c r="H33" s="6"/>
      <c r="J33" s="6"/>
      <c r="K33" s="6"/>
    </row>
    <row r="34" spans="1:11" x14ac:dyDescent="0.35">
      <c r="A34" s="26">
        <v>43937</v>
      </c>
      <c r="B34" s="39" t="s">
        <v>73</v>
      </c>
      <c r="C34" s="16">
        <v>237.87</v>
      </c>
      <c r="D34" s="41" t="s">
        <v>227</v>
      </c>
      <c r="E34" s="18" t="s">
        <v>244</v>
      </c>
      <c r="F34" s="30">
        <v>79024222</v>
      </c>
      <c r="H34" s="6"/>
      <c r="J34" s="6"/>
      <c r="K34" s="6"/>
    </row>
    <row r="35" spans="1:11" x14ac:dyDescent="0.35">
      <c r="A35" s="26">
        <v>43937</v>
      </c>
      <c r="B35" s="39" t="s">
        <v>73</v>
      </c>
      <c r="C35" s="16">
        <v>5063.28</v>
      </c>
      <c r="D35" s="41" t="s">
        <v>230</v>
      </c>
      <c r="E35" s="18" t="s">
        <v>244</v>
      </c>
      <c r="F35" s="30">
        <v>79020199</v>
      </c>
      <c r="H35" s="6"/>
      <c r="J35" s="6"/>
      <c r="K35" s="6"/>
    </row>
    <row r="36" spans="1:11" x14ac:dyDescent="0.35">
      <c r="A36" s="26">
        <v>43937</v>
      </c>
      <c r="B36" s="39" t="s">
        <v>73</v>
      </c>
      <c r="C36" s="16">
        <v>5707.5</v>
      </c>
      <c r="D36" s="41" t="s">
        <v>228</v>
      </c>
      <c r="E36" s="18" t="s">
        <v>244</v>
      </c>
      <c r="F36" s="30">
        <v>79020131</v>
      </c>
      <c r="H36" s="6"/>
      <c r="J36" s="6"/>
      <c r="K36" s="6"/>
    </row>
    <row r="37" spans="1:11" x14ac:dyDescent="0.35">
      <c r="A37" s="26">
        <v>43937</v>
      </c>
      <c r="B37" s="39" t="s">
        <v>73</v>
      </c>
      <c r="C37" s="16">
        <v>929.97</v>
      </c>
      <c r="D37" s="41" t="s">
        <v>228</v>
      </c>
      <c r="E37" s="18" t="s">
        <v>244</v>
      </c>
      <c r="F37" s="30">
        <v>79008452</v>
      </c>
      <c r="H37" s="6"/>
      <c r="J37" s="6"/>
      <c r="K37" s="6"/>
    </row>
    <row r="38" spans="1:11" x14ac:dyDescent="0.35">
      <c r="A38" s="26">
        <v>43937</v>
      </c>
      <c r="B38" s="39" t="s">
        <v>73</v>
      </c>
      <c r="C38" s="16">
        <v>178.64</v>
      </c>
      <c r="D38" s="41" t="s">
        <v>231</v>
      </c>
      <c r="E38" s="18" t="s">
        <v>244</v>
      </c>
      <c r="F38" s="30">
        <v>79008449</v>
      </c>
      <c r="H38" s="6"/>
      <c r="J38" s="6"/>
      <c r="K38" s="6"/>
    </row>
    <row r="39" spans="1:11" x14ac:dyDescent="0.35">
      <c r="A39" s="26">
        <v>43937</v>
      </c>
      <c r="B39" s="39" t="s">
        <v>74</v>
      </c>
      <c r="C39" s="16">
        <v>5277.1</v>
      </c>
      <c r="D39" s="41" t="s">
        <v>228</v>
      </c>
      <c r="E39" s="18" t="s">
        <v>244</v>
      </c>
      <c r="F39" s="30">
        <v>3662728</v>
      </c>
      <c r="H39" s="6"/>
      <c r="J39" s="6"/>
      <c r="K39" s="6"/>
    </row>
    <row r="40" spans="1:11" x14ac:dyDescent="0.35">
      <c r="A40" s="26">
        <v>43937</v>
      </c>
      <c r="B40" s="39" t="s">
        <v>74</v>
      </c>
      <c r="C40" s="16">
        <v>1736.1</v>
      </c>
      <c r="D40" s="41" t="s">
        <v>228</v>
      </c>
      <c r="E40" s="18" t="s">
        <v>244</v>
      </c>
      <c r="F40" s="30">
        <v>3667388</v>
      </c>
      <c r="H40" s="6"/>
      <c r="J40" s="6"/>
      <c r="K40" s="6"/>
    </row>
    <row r="41" spans="1:11" x14ac:dyDescent="0.35">
      <c r="A41" s="26">
        <v>43937</v>
      </c>
      <c r="B41" s="39" t="s">
        <v>74</v>
      </c>
      <c r="C41" s="16">
        <v>1938.2</v>
      </c>
      <c r="D41" s="41" t="s">
        <v>234</v>
      </c>
      <c r="E41" s="18" t="s">
        <v>244</v>
      </c>
      <c r="F41" s="30">
        <v>3662727</v>
      </c>
      <c r="H41" s="6"/>
      <c r="J41" s="6"/>
      <c r="K41" s="6"/>
    </row>
    <row r="42" spans="1:11" x14ac:dyDescent="0.35">
      <c r="A42" s="26">
        <v>43937</v>
      </c>
      <c r="B42" s="39" t="s">
        <v>74</v>
      </c>
      <c r="C42" s="16">
        <v>1290</v>
      </c>
      <c r="D42" s="41" t="s">
        <v>27</v>
      </c>
      <c r="E42" s="18" t="s">
        <v>244</v>
      </c>
      <c r="F42" s="30">
        <v>3664472</v>
      </c>
      <c r="H42" s="6"/>
      <c r="J42" s="6"/>
      <c r="K42" s="6"/>
    </row>
    <row r="43" spans="1:11" x14ac:dyDescent="0.35">
      <c r="A43" s="20">
        <v>43937</v>
      </c>
      <c r="B43" s="40" t="s">
        <v>156</v>
      </c>
      <c r="C43" s="17">
        <v>1024.9100000000001</v>
      </c>
      <c r="D43" s="31" t="s">
        <v>159</v>
      </c>
      <c r="E43" s="19" t="s">
        <v>249</v>
      </c>
      <c r="F43" s="31" t="s">
        <v>154</v>
      </c>
      <c r="H43" s="6"/>
      <c r="J43" s="6"/>
      <c r="K43" s="6"/>
    </row>
    <row r="44" spans="1:11" x14ac:dyDescent="0.35">
      <c r="A44" s="20">
        <v>43937</v>
      </c>
      <c r="B44" s="40" t="s">
        <v>156</v>
      </c>
      <c r="C44" s="17">
        <v>1355.65</v>
      </c>
      <c r="D44" s="31" t="s">
        <v>159</v>
      </c>
      <c r="E44" s="19" t="s">
        <v>249</v>
      </c>
      <c r="F44" s="31" t="s">
        <v>155</v>
      </c>
      <c r="H44" s="6"/>
      <c r="J44" s="6"/>
      <c r="K44" s="6"/>
    </row>
    <row r="45" spans="1:11" x14ac:dyDescent="0.35">
      <c r="A45" s="20">
        <v>43941</v>
      </c>
      <c r="B45" s="40" t="s">
        <v>266</v>
      </c>
      <c r="C45" s="17">
        <v>11.63</v>
      </c>
      <c r="D45" s="31" t="s">
        <v>267</v>
      </c>
      <c r="E45" s="19" t="s">
        <v>249</v>
      </c>
      <c r="F45" s="31" t="s">
        <v>268</v>
      </c>
      <c r="H45" s="6"/>
      <c r="J45" s="6"/>
      <c r="K45" s="6"/>
    </row>
    <row r="46" spans="1:11" x14ac:dyDescent="0.35">
      <c r="A46" s="26">
        <v>43944</v>
      </c>
      <c r="B46" s="39" t="s">
        <v>64</v>
      </c>
      <c r="C46" s="16">
        <v>30000</v>
      </c>
      <c r="D46" s="41" t="s">
        <v>181</v>
      </c>
      <c r="E46" s="18" t="s">
        <v>256</v>
      </c>
      <c r="F46" s="30" t="s">
        <v>54</v>
      </c>
      <c r="H46" s="6"/>
      <c r="J46" s="6"/>
      <c r="K46" s="6"/>
    </row>
    <row r="47" spans="1:11" x14ac:dyDescent="0.35">
      <c r="A47" s="26">
        <v>43944</v>
      </c>
      <c r="B47" s="39" t="s">
        <v>64</v>
      </c>
      <c r="C47" s="16">
        <v>22000</v>
      </c>
      <c r="D47" s="41" t="s">
        <v>185</v>
      </c>
      <c r="E47" s="18" t="s">
        <v>256</v>
      </c>
      <c r="F47" s="30" t="s">
        <v>58</v>
      </c>
      <c r="H47" s="6"/>
      <c r="J47" s="6"/>
      <c r="K47" s="6"/>
    </row>
    <row r="48" spans="1:11" x14ac:dyDescent="0.35">
      <c r="A48" s="26">
        <v>43944</v>
      </c>
      <c r="B48" s="39" t="s">
        <v>64</v>
      </c>
      <c r="C48" s="16">
        <v>115000</v>
      </c>
      <c r="D48" s="41" t="s">
        <v>186</v>
      </c>
      <c r="E48" s="18" t="s">
        <v>256</v>
      </c>
      <c r="F48" s="30" t="s">
        <v>59</v>
      </c>
      <c r="H48" s="6"/>
      <c r="J48" s="6"/>
      <c r="K48" s="6"/>
    </row>
    <row r="49" spans="1:11" x14ac:dyDescent="0.35">
      <c r="A49" s="26">
        <v>43944</v>
      </c>
      <c r="B49" s="39" t="s">
        <v>64</v>
      </c>
      <c r="C49" s="16">
        <v>4600</v>
      </c>
      <c r="D49" s="41" t="s">
        <v>187</v>
      </c>
      <c r="E49" s="18" t="s">
        <v>256</v>
      </c>
      <c r="F49" s="30" t="s">
        <v>60</v>
      </c>
      <c r="H49" s="6"/>
      <c r="J49" s="6"/>
      <c r="K49" s="6"/>
    </row>
    <row r="50" spans="1:11" x14ac:dyDescent="0.35">
      <c r="A50" s="26">
        <v>43944</v>
      </c>
      <c r="B50" s="39" t="s">
        <v>64</v>
      </c>
      <c r="C50" s="16">
        <v>197291.1</v>
      </c>
      <c r="D50" s="41" t="s">
        <v>188</v>
      </c>
      <c r="E50" s="18" t="s">
        <v>256</v>
      </c>
      <c r="F50" s="30" t="s">
        <v>61</v>
      </c>
      <c r="H50" s="6"/>
      <c r="J50" s="6"/>
      <c r="K50" s="6"/>
    </row>
    <row r="51" spans="1:11" x14ac:dyDescent="0.35">
      <c r="A51" s="26">
        <v>43944</v>
      </c>
      <c r="B51" s="39" t="s">
        <v>64</v>
      </c>
      <c r="C51" s="16">
        <v>15708.9</v>
      </c>
      <c r="D51" s="41" t="s">
        <v>189</v>
      </c>
      <c r="E51" s="18" t="s">
        <v>256</v>
      </c>
      <c r="F51" s="30" t="s">
        <v>62</v>
      </c>
      <c r="H51" s="6"/>
      <c r="J51" s="6"/>
      <c r="K51" s="6"/>
    </row>
    <row r="52" spans="1:11" x14ac:dyDescent="0.35">
      <c r="A52" s="26">
        <v>43944</v>
      </c>
      <c r="B52" s="39" t="s">
        <v>64</v>
      </c>
      <c r="C52" s="16">
        <v>33000</v>
      </c>
      <c r="D52" s="41" t="s">
        <v>190</v>
      </c>
      <c r="E52" s="18" t="s">
        <v>256</v>
      </c>
      <c r="F52" s="30" t="s">
        <v>63</v>
      </c>
      <c r="H52" s="6"/>
      <c r="J52" s="6"/>
      <c r="K52" s="6"/>
    </row>
    <row r="53" spans="1:11" x14ac:dyDescent="0.35">
      <c r="A53" s="20">
        <v>43944</v>
      </c>
      <c r="B53" s="40" t="s">
        <v>194</v>
      </c>
      <c r="C53" s="17">
        <v>28418.5</v>
      </c>
      <c r="D53" s="31" t="s">
        <v>238</v>
      </c>
      <c r="E53" s="19" t="s">
        <v>249</v>
      </c>
      <c r="F53" s="31" t="s">
        <v>157</v>
      </c>
      <c r="H53" s="6"/>
      <c r="J53" s="6"/>
      <c r="K53" s="6"/>
    </row>
    <row r="54" spans="1:11" x14ac:dyDescent="0.35">
      <c r="A54" s="20">
        <v>43944</v>
      </c>
      <c r="B54" s="40" t="s">
        <v>147</v>
      </c>
      <c r="C54" s="17">
        <v>107.48</v>
      </c>
      <c r="D54" s="43" t="s">
        <v>146</v>
      </c>
      <c r="E54" s="19" t="s">
        <v>249</v>
      </c>
      <c r="F54" s="31">
        <v>3697631</v>
      </c>
      <c r="H54" s="6"/>
      <c r="J54" s="6"/>
      <c r="K54" s="6"/>
    </row>
    <row r="55" spans="1:11" x14ac:dyDescent="0.35">
      <c r="A55" s="26">
        <v>43944</v>
      </c>
      <c r="B55" s="39" t="s">
        <v>68</v>
      </c>
      <c r="C55" s="16">
        <f>98500+98500</f>
        <v>197000</v>
      </c>
      <c r="D55" s="43" t="s">
        <v>216</v>
      </c>
      <c r="E55" s="18" t="s">
        <v>256</v>
      </c>
      <c r="F55" s="30" t="s">
        <v>65</v>
      </c>
      <c r="H55" s="6"/>
      <c r="J55" s="6"/>
      <c r="K55" s="6"/>
    </row>
    <row r="56" spans="1:11" x14ac:dyDescent="0.35">
      <c r="A56" s="26">
        <v>43944</v>
      </c>
      <c r="B56" s="39" t="s">
        <v>68</v>
      </c>
      <c r="C56" s="16">
        <v>27400</v>
      </c>
      <c r="D56" s="43" t="s">
        <v>240</v>
      </c>
      <c r="E56" s="18" t="s">
        <v>256</v>
      </c>
      <c r="F56" s="30" t="s">
        <v>66</v>
      </c>
      <c r="H56" s="6"/>
      <c r="J56" s="6"/>
      <c r="K56" s="6"/>
    </row>
    <row r="57" spans="1:11" x14ac:dyDescent="0.35">
      <c r="A57" s="26">
        <v>43944</v>
      </c>
      <c r="B57" s="39" t="s">
        <v>68</v>
      </c>
      <c r="C57" s="16">
        <f>7800+7800</f>
        <v>15600</v>
      </c>
      <c r="D57" s="43" t="s">
        <v>217</v>
      </c>
      <c r="E57" s="18" t="s">
        <v>256</v>
      </c>
      <c r="F57" s="30" t="s">
        <v>67</v>
      </c>
      <c r="H57" s="6"/>
      <c r="J57" s="6"/>
      <c r="K57" s="6"/>
    </row>
    <row r="58" spans="1:11" x14ac:dyDescent="0.35">
      <c r="A58" s="26">
        <v>43944</v>
      </c>
      <c r="B58" s="39" t="s">
        <v>87</v>
      </c>
      <c r="C58" s="16">
        <v>205.52</v>
      </c>
      <c r="D58" s="41" t="s">
        <v>223</v>
      </c>
      <c r="E58" s="18" t="s">
        <v>244</v>
      </c>
      <c r="F58" s="30">
        <v>3013400365</v>
      </c>
      <c r="H58" s="6"/>
      <c r="J58" s="6"/>
      <c r="K58" s="6"/>
    </row>
    <row r="59" spans="1:11" x14ac:dyDescent="0.35">
      <c r="A59" s="26">
        <v>43944</v>
      </c>
      <c r="B59" s="39" t="s">
        <v>87</v>
      </c>
      <c r="C59" s="16">
        <v>1291.8399999999999</v>
      </c>
      <c r="D59" s="41" t="s">
        <v>223</v>
      </c>
      <c r="E59" s="18" t="s">
        <v>244</v>
      </c>
      <c r="F59" s="30">
        <v>3013400368</v>
      </c>
      <c r="H59" s="6"/>
      <c r="J59" s="6"/>
      <c r="K59" s="6"/>
    </row>
    <row r="60" spans="1:11" x14ac:dyDescent="0.35">
      <c r="A60" s="26">
        <v>43944</v>
      </c>
      <c r="B60" s="39" t="s">
        <v>87</v>
      </c>
      <c r="C60" s="16">
        <v>954.2</v>
      </c>
      <c r="D60" s="41" t="s">
        <v>223</v>
      </c>
      <c r="E60" s="18" t="s">
        <v>244</v>
      </c>
      <c r="F60" s="30">
        <v>3013400366</v>
      </c>
      <c r="H60" s="6"/>
      <c r="J60" s="6"/>
      <c r="K60" s="6"/>
    </row>
    <row r="61" spans="1:11" x14ac:dyDescent="0.35">
      <c r="A61" s="26">
        <v>43944</v>
      </c>
      <c r="B61" s="39" t="s">
        <v>73</v>
      </c>
      <c r="C61" s="16">
        <v>237.87</v>
      </c>
      <c r="D61" s="41" t="s">
        <v>227</v>
      </c>
      <c r="E61" s="18" t="s">
        <v>244</v>
      </c>
      <c r="F61" s="30">
        <v>79056776</v>
      </c>
      <c r="H61" s="6"/>
      <c r="J61" s="6"/>
      <c r="K61" s="6"/>
    </row>
    <row r="62" spans="1:11" x14ac:dyDescent="0.35">
      <c r="A62" s="26">
        <v>43944</v>
      </c>
      <c r="B62" s="39" t="s">
        <v>74</v>
      </c>
      <c r="C62" s="16">
        <v>1744.38</v>
      </c>
      <c r="D62" s="41" t="s">
        <v>234</v>
      </c>
      <c r="E62" s="18" t="s">
        <v>244</v>
      </c>
      <c r="F62" s="30">
        <v>3668856</v>
      </c>
      <c r="H62" s="6"/>
      <c r="J62" s="6"/>
      <c r="K62" s="6"/>
    </row>
    <row r="63" spans="1:11" x14ac:dyDescent="0.35">
      <c r="A63" s="26">
        <v>43944</v>
      </c>
      <c r="B63" s="39" t="s">
        <v>74</v>
      </c>
      <c r="C63" s="16">
        <v>211.04</v>
      </c>
      <c r="D63" s="41" t="s">
        <v>27</v>
      </c>
      <c r="E63" s="18" t="s">
        <v>244</v>
      </c>
      <c r="F63" s="30">
        <v>3656504</v>
      </c>
      <c r="H63" s="6"/>
      <c r="J63" s="6"/>
      <c r="K63" s="6"/>
    </row>
    <row r="64" spans="1:11" x14ac:dyDescent="0.35">
      <c r="A64" s="26">
        <v>43944</v>
      </c>
      <c r="B64" s="39" t="s">
        <v>109</v>
      </c>
      <c r="C64" s="16">
        <f>1071.94+90.36+96.8+65.99</f>
        <v>1325.09</v>
      </c>
      <c r="D64" s="41" t="s">
        <v>228</v>
      </c>
      <c r="E64" s="18" t="s">
        <v>244</v>
      </c>
      <c r="F64" s="30">
        <v>9005000166</v>
      </c>
      <c r="H64" s="6"/>
      <c r="J64" s="6"/>
      <c r="K64" s="6"/>
    </row>
    <row r="65" spans="1:11" x14ac:dyDescent="0.35">
      <c r="A65" s="26">
        <v>43951</v>
      </c>
      <c r="B65" s="39" t="s">
        <v>13</v>
      </c>
      <c r="C65" s="16">
        <v>549.9</v>
      </c>
      <c r="D65" s="30" t="s">
        <v>102</v>
      </c>
      <c r="E65" s="18" t="s">
        <v>244</v>
      </c>
      <c r="F65" s="30" t="s">
        <v>91</v>
      </c>
      <c r="H65" s="6"/>
      <c r="J65" s="6"/>
      <c r="K65" s="6"/>
    </row>
    <row r="66" spans="1:11" x14ac:dyDescent="0.35">
      <c r="A66" s="26">
        <v>43951</v>
      </c>
      <c r="B66" s="39" t="s">
        <v>13</v>
      </c>
      <c r="C66" s="16">
        <v>96.75</v>
      </c>
      <c r="D66" s="41" t="s">
        <v>243</v>
      </c>
      <c r="E66" s="18" t="s">
        <v>244</v>
      </c>
      <c r="F66" s="30" t="s">
        <v>92</v>
      </c>
      <c r="H66" s="6"/>
      <c r="J66" s="6"/>
      <c r="K66" s="6"/>
    </row>
    <row r="67" spans="1:11" x14ac:dyDescent="0.35">
      <c r="A67" s="26">
        <v>43951</v>
      </c>
      <c r="B67" s="39" t="s">
        <v>13</v>
      </c>
      <c r="C67" s="16">
        <v>699.9</v>
      </c>
      <c r="D67" s="30" t="s">
        <v>102</v>
      </c>
      <c r="E67" s="18" t="s">
        <v>244</v>
      </c>
      <c r="F67" s="30" t="s">
        <v>93</v>
      </c>
      <c r="H67" s="6"/>
      <c r="J67" s="6"/>
      <c r="K67" s="6"/>
    </row>
    <row r="68" spans="1:11" x14ac:dyDescent="0.35">
      <c r="A68" s="26">
        <v>43951</v>
      </c>
      <c r="B68" s="39" t="s">
        <v>13</v>
      </c>
      <c r="C68" s="16">
        <v>139.4</v>
      </c>
      <c r="D68" s="30" t="s">
        <v>103</v>
      </c>
      <c r="E68" s="18" t="s">
        <v>244</v>
      </c>
      <c r="F68" s="30" t="s">
        <v>94</v>
      </c>
      <c r="H68" s="6"/>
      <c r="J68" s="6"/>
      <c r="K68" s="6"/>
    </row>
    <row r="69" spans="1:11" x14ac:dyDescent="0.35">
      <c r="A69" s="26">
        <v>43951</v>
      </c>
      <c r="B69" s="39" t="s">
        <v>13</v>
      </c>
      <c r="C69" s="16">
        <v>32.94</v>
      </c>
      <c r="D69" s="41" t="s">
        <v>171</v>
      </c>
      <c r="E69" s="18" t="s">
        <v>244</v>
      </c>
      <c r="F69" s="30" t="s">
        <v>95</v>
      </c>
      <c r="H69" s="6"/>
      <c r="J69" s="6"/>
      <c r="K69" s="6"/>
    </row>
    <row r="70" spans="1:11" x14ac:dyDescent="0.35">
      <c r="A70" s="26">
        <v>43951</v>
      </c>
      <c r="B70" s="39" t="s">
        <v>20</v>
      </c>
      <c r="C70" s="16">
        <f>1243+93.65</f>
        <v>1336.65</v>
      </c>
      <c r="D70" s="30" t="s">
        <v>28</v>
      </c>
      <c r="E70" s="18" t="s">
        <v>253</v>
      </c>
      <c r="F70" s="30">
        <v>124930</v>
      </c>
      <c r="H70" s="6"/>
      <c r="J70" s="6"/>
      <c r="K70" s="6"/>
    </row>
    <row r="71" spans="1:11" x14ac:dyDescent="0.35">
      <c r="A71" s="26">
        <v>43951</v>
      </c>
      <c r="B71" s="39" t="s">
        <v>20</v>
      </c>
      <c r="C71" s="16">
        <f>7+1236+93.65</f>
        <v>1336.65</v>
      </c>
      <c r="D71" s="41" t="s">
        <v>172</v>
      </c>
      <c r="E71" s="18" t="s">
        <v>253</v>
      </c>
      <c r="F71" s="30">
        <v>124944</v>
      </c>
      <c r="H71" s="6"/>
      <c r="J71" s="6"/>
      <c r="K71" s="6"/>
    </row>
    <row r="72" spans="1:11" x14ac:dyDescent="0.35">
      <c r="A72" s="26">
        <v>43951</v>
      </c>
      <c r="B72" s="39" t="s">
        <v>86</v>
      </c>
      <c r="C72" s="16">
        <v>5000</v>
      </c>
      <c r="D72" s="41" t="s">
        <v>85</v>
      </c>
      <c r="E72" s="18" t="s">
        <v>244</v>
      </c>
      <c r="F72" s="30">
        <v>1590</v>
      </c>
      <c r="H72" s="6"/>
      <c r="J72" s="6"/>
      <c r="K72" s="6"/>
    </row>
    <row r="73" spans="1:11" x14ac:dyDescent="0.35">
      <c r="A73" s="26">
        <v>43951</v>
      </c>
      <c r="B73" s="39" t="s">
        <v>111</v>
      </c>
      <c r="C73" s="16">
        <v>24.75</v>
      </c>
      <c r="D73" s="41" t="s">
        <v>265</v>
      </c>
      <c r="E73" s="18" t="s">
        <v>244</v>
      </c>
      <c r="F73" s="30">
        <v>58379</v>
      </c>
      <c r="H73" s="6"/>
      <c r="J73" s="6"/>
      <c r="K73" s="6"/>
    </row>
    <row r="74" spans="1:11" x14ac:dyDescent="0.35">
      <c r="A74" s="26">
        <v>43951</v>
      </c>
      <c r="B74" s="39" t="s">
        <v>110</v>
      </c>
      <c r="C74" s="16">
        <v>600</v>
      </c>
      <c r="D74" s="41" t="s">
        <v>198</v>
      </c>
      <c r="E74" s="18" t="s">
        <v>244</v>
      </c>
      <c r="F74" s="30">
        <v>1145</v>
      </c>
      <c r="H74" s="6"/>
      <c r="J74" s="6"/>
      <c r="K74" s="6"/>
    </row>
    <row r="75" spans="1:11" x14ac:dyDescent="0.35">
      <c r="A75" s="26">
        <v>43951</v>
      </c>
      <c r="B75" s="39" t="s">
        <v>22</v>
      </c>
      <c r="C75" s="16">
        <v>139</v>
      </c>
      <c r="D75" s="41" t="s">
        <v>201</v>
      </c>
      <c r="E75" s="18" t="s">
        <v>253</v>
      </c>
      <c r="F75" s="30" t="s">
        <v>42</v>
      </c>
      <c r="H75" s="6"/>
      <c r="J75" s="6"/>
      <c r="K75" s="6"/>
    </row>
    <row r="76" spans="1:11" x14ac:dyDescent="0.35">
      <c r="A76" s="26">
        <v>43951</v>
      </c>
      <c r="B76" s="39" t="s">
        <v>22</v>
      </c>
      <c r="C76" s="16">
        <f>139+159.7+459.7</f>
        <v>758.4</v>
      </c>
      <c r="D76" s="41" t="s">
        <v>202</v>
      </c>
      <c r="E76" s="18" t="s">
        <v>253</v>
      </c>
      <c r="F76" s="30" t="s">
        <v>43</v>
      </c>
      <c r="H76" s="6"/>
      <c r="J76" s="6"/>
      <c r="K76" s="6"/>
    </row>
    <row r="77" spans="1:11" x14ac:dyDescent="0.35">
      <c r="A77" s="26">
        <v>43951</v>
      </c>
      <c r="B77" s="39" t="s">
        <v>22</v>
      </c>
      <c r="C77" s="16">
        <f>3.51+16.48+26.04</f>
        <v>46.03</v>
      </c>
      <c r="D77" s="41" t="s">
        <v>203</v>
      </c>
      <c r="E77" s="18" t="s">
        <v>245</v>
      </c>
      <c r="F77" s="30" t="s">
        <v>48</v>
      </c>
      <c r="H77" s="6"/>
      <c r="J77" s="6"/>
      <c r="K77" s="6"/>
    </row>
    <row r="78" spans="1:11" ht="31" x14ac:dyDescent="0.35">
      <c r="A78" s="26">
        <v>43951</v>
      </c>
      <c r="B78" s="39" t="s">
        <v>46</v>
      </c>
      <c r="C78" s="16">
        <v>83.13</v>
      </c>
      <c r="D78" s="41" t="s">
        <v>209</v>
      </c>
      <c r="E78" s="18" t="s">
        <v>253</v>
      </c>
      <c r="F78" s="30" t="s">
        <v>44</v>
      </c>
      <c r="H78" s="6"/>
      <c r="J78" s="6"/>
      <c r="K78" s="6"/>
    </row>
    <row r="79" spans="1:11" ht="31" x14ac:dyDescent="0.35">
      <c r="A79" s="26">
        <v>43951</v>
      </c>
      <c r="B79" s="39" t="s">
        <v>24</v>
      </c>
      <c r="C79" s="16">
        <f>258.75+3986.15</f>
        <v>4244.8999999999996</v>
      </c>
      <c r="D79" s="41" t="s">
        <v>219</v>
      </c>
      <c r="E79" s="18" t="s">
        <v>253</v>
      </c>
      <c r="F79" s="30">
        <v>50297</v>
      </c>
      <c r="H79" s="6"/>
      <c r="J79" s="6"/>
      <c r="K79" s="6"/>
    </row>
    <row r="80" spans="1:11" x14ac:dyDescent="0.35">
      <c r="A80" s="26">
        <v>43951</v>
      </c>
      <c r="B80" s="39" t="s">
        <v>47</v>
      </c>
      <c r="C80" s="16">
        <f>240+240+240+71.27+22</f>
        <v>813.27</v>
      </c>
      <c r="D80" s="41" t="s">
        <v>29</v>
      </c>
      <c r="E80" s="18" t="s">
        <v>245</v>
      </c>
      <c r="F80" s="30">
        <v>35003294</v>
      </c>
      <c r="H80" s="6"/>
      <c r="J80" s="6"/>
      <c r="K80" s="6"/>
    </row>
    <row r="81" spans="1:11" x14ac:dyDescent="0.35">
      <c r="A81" s="26">
        <v>43951</v>
      </c>
      <c r="B81" s="39" t="s">
        <v>47</v>
      </c>
      <c r="C81" s="16">
        <f>450+440+385+165+96.25</f>
        <v>1536.25</v>
      </c>
      <c r="D81" s="41" t="s">
        <v>224</v>
      </c>
      <c r="E81" s="18" t="s">
        <v>244</v>
      </c>
      <c r="F81" s="30">
        <v>117959087</v>
      </c>
      <c r="H81" s="6"/>
      <c r="J81" s="6"/>
      <c r="K81" s="6"/>
    </row>
    <row r="82" spans="1:11" x14ac:dyDescent="0.35">
      <c r="A82" s="26">
        <v>43951</v>
      </c>
      <c r="B82" s="39" t="s">
        <v>19</v>
      </c>
      <c r="C82" s="16">
        <v>15.76</v>
      </c>
      <c r="D82" s="41" t="s">
        <v>101</v>
      </c>
      <c r="E82" s="18" t="s">
        <v>244</v>
      </c>
      <c r="F82" s="30">
        <v>31540</v>
      </c>
      <c r="H82" s="6"/>
      <c r="J82" s="6"/>
      <c r="K82" s="6"/>
    </row>
    <row r="83" spans="1:11" x14ac:dyDescent="0.35">
      <c r="A83" s="26">
        <v>43951</v>
      </c>
      <c r="B83" s="39" t="s">
        <v>73</v>
      </c>
      <c r="C83" s="16">
        <v>109.16</v>
      </c>
      <c r="D83" s="41" t="s">
        <v>227</v>
      </c>
      <c r="E83" s="18" t="s">
        <v>244</v>
      </c>
      <c r="F83" s="30">
        <v>79065332</v>
      </c>
      <c r="H83" s="6"/>
      <c r="J83" s="6"/>
      <c r="K83" s="6"/>
    </row>
    <row r="84" spans="1:11" x14ac:dyDescent="0.35">
      <c r="A84" s="26">
        <v>43951</v>
      </c>
      <c r="B84" s="39" t="s">
        <v>73</v>
      </c>
      <c r="C84" s="16">
        <v>237.87</v>
      </c>
      <c r="D84" s="41" t="s">
        <v>233</v>
      </c>
      <c r="E84" s="18" t="s">
        <v>244</v>
      </c>
      <c r="F84" s="30">
        <v>79065315</v>
      </c>
      <c r="H84" s="6"/>
      <c r="J84" s="6"/>
      <c r="K84" s="6"/>
    </row>
    <row r="85" spans="1:11" x14ac:dyDescent="0.35">
      <c r="A85" s="26">
        <v>43951</v>
      </c>
      <c r="B85" s="39" t="s">
        <v>74</v>
      </c>
      <c r="C85" s="16">
        <v>5157</v>
      </c>
      <c r="D85" s="41" t="s">
        <v>228</v>
      </c>
      <c r="E85" s="18" t="s">
        <v>244</v>
      </c>
      <c r="F85" s="30">
        <v>3676493</v>
      </c>
      <c r="H85" s="6"/>
      <c r="J85" s="6"/>
      <c r="K85" s="6"/>
    </row>
    <row r="86" spans="1:11" x14ac:dyDescent="0.35">
      <c r="A86" s="26">
        <v>43951</v>
      </c>
      <c r="B86" s="39" t="s">
        <v>74</v>
      </c>
      <c r="C86" s="16">
        <v>123.44</v>
      </c>
      <c r="D86" s="41" t="s">
        <v>228</v>
      </c>
      <c r="E86" s="18" t="s">
        <v>244</v>
      </c>
      <c r="F86" s="30">
        <v>3677936</v>
      </c>
      <c r="H86" s="6"/>
      <c r="J86" s="6"/>
      <c r="K86" s="6"/>
    </row>
    <row r="87" spans="1:11" x14ac:dyDescent="0.35">
      <c r="A87" s="26">
        <v>43958</v>
      </c>
      <c r="B87" s="39" t="s">
        <v>13</v>
      </c>
      <c r="C87" s="16">
        <v>554.1</v>
      </c>
      <c r="D87" s="42" t="s">
        <v>169</v>
      </c>
      <c r="E87" s="18" t="s">
        <v>252</v>
      </c>
      <c r="F87" s="30" t="s">
        <v>124</v>
      </c>
      <c r="H87" s="6"/>
      <c r="J87" s="6"/>
      <c r="K87" s="6"/>
    </row>
    <row r="88" spans="1:11" x14ac:dyDescent="0.35">
      <c r="A88" s="26">
        <v>43958</v>
      </c>
      <c r="B88" s="39" t="s">
        <v>13</v>
      </c>
      <c r="C88" s="16">
        <v>143.63999999999999</v>
      </c>
      <c r="D88" s="42" t="s">
        <v>170</v>
      </c>
      <c r="E88" s="18" t="s">
        <v>252</v>
      </c>
      <c r="F88" s="30" t="s">
        <v>123</v>
      </c>
      <c r="H88" s="6"/>
      <c r="J88" s="6"/>
      <c r="K88" s="6"/>
    </row>
    <row r="89" spans="1:11" x14ac:dyDescent="0.35">
      <c r="A89" s="26">
        <v>43958</v>
      </c>
      <c r="B89" s="39" t="s">
        <v>13</v>
      </c>
      <c r="C89" s="16">
        <v>1255.68</v>
      </c>
      <c r="D89" s="30" t="s">
        <v>128</v>
      </c>
      <c r="E89" s="18" t="s">
        <v>252</v>
      </c>
      <c r="F89" s="30" t="s">
        <v>130</v>
      </c>
      <c r="H89" s="6"/>
      <c r="J89" s="6"/>
      <c r="K89" s="6"/>
    </row>
    <row r="90" spans="1:11" x14ac:dyDescent="0.35">
      <c r="A90" s="26">
        <v>43958</v>
      </c>
      <c r="B90" s="39" t="s">
        <v>13</v>
      </c>
      <c r="C90" s="16">
        <f>3422.16-61.11</f>
        <v>3361.0499999999997</v>
      </c>
      <c r="D90" s="30" t="s">
        <v>129</v>
      </c>
      <c r="E90" s="18" t="s">
        <v>252</v>
      </c>
      <c r="F90" s="30" t="s">
        <v>131</v>
      </c>
      <c r="H90" s="6"/>
      <c r="J90" s="6"/>
      <c r="K90" s="6"/>
    </row>
    <row r="91" spans="1:11" x14ac:dyDescent="0.35">
      <c r="A91" s="26">
        <v>43958</v>
      </c>
      <c r="B91" s="39" t="s">
        <v>87</v>
      </c>
      <c r="C91" s="16">
        <v>4862.88</v>
      </c>
      <c r="D91" s="41" t="s">
        <v>223</v>
      </c>
      <c r="E91" s="18" t="s">
        <v>244</v>
      </c>
      <c r="F91" s="30">
        <v>3013400375</v>
      </c>
      <c r="H91" s="6"/>
      <c r="J91" s="6"/>
      <c r="K91" s="6"/>
    </row>
    <row r="92" spans="1:11" x14ac:dyDescent="0.35">
      <c r="A92" s="26">
        <v>43958</v>
      </c>
      <c r="B92" s="39" t="s">
        <v>87</v>
      </c>
      <c r="C92" s="16">
        <v>2505.12</v>
      </c>
      <c r="D92" s="41" t="s">
        <v>223</v>
      </c>
      <c r="E92" s="18" t="s">
        <v>244</v>
      </c>
      <c r="F92" s="30">
        <v>3013400371</v>
      </c>
      <c r="H92" s="4"/>
      <c r="I92" s="4"/>
      <c r="J92" s="6"/>
      <c r="K92" s="6"/>
    </row>
    <row r="93" spans="1:11" x14ac:dyDescent="0.35">
      <c r="A93" s="26">
        <v>43958</v>
      </c>
      <c r="B93" s="39" t="s">
        <v>73</v>
      </c>
      <c r="C93" s="16">
        <v>1106.96</v>
      </c>
      <c r="D93" s="41" t="s">
        <v>228</v>
      </c>
      <c r="E93" s="18" t="s">
        <v>244</v>
      </c>
      <c r="F93" s="30">
        <v>79074038</v>
      </c>
      <c r="H93" s="4"/>
      <c r="I93" s="4"/>
      <c r="J93" s="6"/>
      <c r="K93" s="6"/>
    </row>
    <row r="94" spans="1:11" x14ac:dyDescent="0.35">
      <c r="A94" s="26">
        <v>43958</v>
      </c>
      <c r="B94" s="39" t="s">
        <v>73</v>
      </c>
      <c r="C94" s="16">
        <v>78.849999999999994</v>
      </c>
      <c r="D94" s="41" t="s">
        <v>228</v>
      </c>
      <c r="E94" s="18" t="s">
        <v>244</v>
      </c>
      <c r="F94" s="30">
        <v>79074042</v>
      </c>
      <c r="H94" s="4"/>
      <c r="I94" s="4"/>
      <c r="J94" s="6"/>
      <c r="K94" s="6"/>
    </row>
    <row r="95" spans="1:11" x14ac:dyDescent="0.35">
      <c r="A95" s="26">
        <v>43958</v>
      </c>
      <c r="B95" s="39" t="s">
        <v>73</v>
      </c>
      <c r="C95" s="16">
        <v>140.66</v>
      </c>
      <c r="D95" s="41" t="s">
        <v>228</v>
      </c>
      <c r="E95" s="18" t="s">
        <v>244</v>
      </c>
      <c r="F95" s="30">
        <v>79074061</v>
      </c>
      <c r="H95" s="4"/>
      <c r="I95" s="4"/>
      <c r="J95" s="6"/>
      <c r="K95" s="6"/>
    </row>
    <row r="96" spans="1:11" x14ac:dyDescent="0.35">
      <c r="A96" s="26">
        <v>43958</v>
      </c>
      <c r="B96" s="39" t="s">
        <v>73</v>
      </c>
      <c r="C96" s="16">
        <v>140.66</v>
      </c>
      <c r="D96" s="41" t="s">
        <v>228</v>
      </c>
      <c r="E96" s="18" t="s">
        <v>244</v>
      </c>
      <c r="F96" s="30">
        <v>79082751</v>
      </c>
      <c r="H96" s="4"/>
      <c r="I96" s="4"/>
      <c r="J96" s="6"/>
      <c r="K96" s="6"/>
    </row>
    <row r="97" spans="1:11" x14ac:dyDescent="0.35">
      <c r="A97" s="26">
        <v>43958</v>
      </c>
      <c r="B97" s="39" t="s">
        <v>73</v>
      </c>
      <c r="C97" s="16">
        <v>1528.24</v>
      </c>
      <c r="D97" s="41" t="s">
        <v>228</v>
      </c>
      <c r="E97" s="18" t="s">
        <v>244</v>
      </c>
      <c r="F97" s="30">
        <v>79093611</v>
      </c>
      <c r="H97" s="4"/>
      <c r="I97" s="4"/>
      <c r="J97" s="6"/>
      <c r="K97" s="6"/>
    </row>
    <row r="98" spans="1:11" x14ac:dyDescent="0.35">
      <c r="A98" s="26">
        <v>43958</v>
      </c>
      <c r="B98" s="39" t="s">
        <v>73</v>
      </c>
      <c r="C98" s="16">
        <v>1406.6</v>
      </c>
      <c r="D98" s="41" t="s">
        <v>228</v>
      </c>
      <c r="E98" s="18" t="s">
        <v>244</v>
      </c>
      <c r="F98" s="30">
        <v>79100879</v>
      </c>
      <c r="H98" s="4"/>
      <c r="I98" s="4"/>
      <c r="J98" s="6"/>
      <c r="K98" s="6"/>
    </row>
    <row r="99" spans="1:11" x14ac:dyDescent="0.35">
      <c r="A99" s="26">
        <v>43958</v>
      </c>
      <c r="B99" s="39" t="s">
        <v>74</v>
      </c>
      <c r="C99" s="16">
        <v>2269.08</v>
      </c>
      <c r="D99" s="41" t="s">
        <v>228</v>
      </c>
      <c r="E99" s="18" t="s">
        <v>244</v>
      </c>
      <c r="F99" s="30">
        <v>3679756</v>
      </c>
      <c r="H99" s="4"/>
      <c r="I99" s="4"/>
      <c r="J99" s="6"/>
      <c r="K99" s="6"/>
    </row>
    <row r="100" spans="1:11" x14ac:dyDescent="0.35">
      <c r="A100" s="26">
        <v>43959</v>
      </c>
      <c r="B100" s="39" t="s">
        <v>139</v>
      </c>
      <c r="C100" s="16">
        <v>4590</v>
      </c>
      <c r="D100" s="43" t="s">
        <v>241</v>
      </c>
      <c r="E100" s="18" t="s">
        <v>262</v>
      </c>
      <c r="F100" s="30">
        <v>71</v>
      </c>
      <c r="H100" s="4"/>
      <c r="I100" s="4"/>
      <c r="J100" s="6"/>
      <c r="K100" s="6"/>
    </row>
    <row r="101" spans="1:11" x14ac:dyDescent="0.35">
      <c r="A101" s="26">
        <v>43965</v>
      </c>
      <c r="B101" s="39" t="s">
        <v>51</v>
      </c>
      <c r="C101" s="16">
        <v>9600</v>
      </c>
      <c r="D101" s="41" t="s">
        <v>208</v>
      </c>
      <c r="E101" s="18" t="s">
        <v>256</v>
      </c>
      <c r="F101" s="30">
        <v>1100726499</v>
      </c>
      <c r="H101" s="4"/>
      <c r="I101" s="4"/>
      <c r="J101" s="6"/>
      <c r="K101" s="6"/>
    </row>
    <row r="102" spans="1:11" x14ac:dyDescent="0.35">
      <c r="A102" s="26">
        <v>43965</v>
      </c>
      <c r="B102" s="39" t="s">
        <v>112</v>
      </c>
      <c r="C102" s="16">
        <f>826.67+45</f>
        <v>871.67</v>
      </c>
      <c r="D102" s="41" t="s">
        <v>105</v>
      </c>
      <c r="E102" s="18" t="s">
        <v>244</v>
      </c>
      <c r="F102" s="30">
        <v>19613</v>
      </c>
      <c r="H102" s="4"/>
      <c r="I102" s="4"/>
      <c r="J102" s="6"/>
      <c r="K102" s="6"/>
    </row>
    <row r="103" spans="1:11" x14ac:dyDescent="0.35">
      <c r="A103" s="26">
        <v>43965</v>
      </c>
      <c r="B103" s="39" t="s">
        <v>73</v>
      </c>
      <c r="C103" s="16">
        <v>2531.88</v>
      </c>
      <c r="D103" s="41" t="s">
        <v>228</v>
      </c>
      <c r="E103" s="18" t="s">
        <v>244</v>
      </c>
      <c r="F103" s="30">
        <v>79109868</v>
      </c>
      <c r="H103" s="4"/>
      <c r="I103" s="4"/>
      <c r="J103" s="6"/>
      <c r="K103" s="6"/>
    </row>
    <row r="104" spans="1:11" x14ac:dyDescent="0.35">
      <c r="A104" s="26">
        <v>43965</v>
      </c>
      <c r="B104" s="39" t="s">
        <v>74</v>
      </c>
      <c r="C104" s="16">
        <v>2062.8000000000002</v>
      </c>
      <c r="D104" s="41" t="s">
        <v>228</v>
      </c>
      <c r="E104" s="18" t="s">
        <v>244</v>
      </c>
      <c r="F104" s="30">
        <v>3689864</v>
      </c>
      <c r="H104" s="4"/>
      <c r="I104" s="4"/>
      <c r="J104" s="6"/>
      <c r="K104" s="6"/>
    </row>
    <row r="105" spans="1:11" x14ac:dyDescent="0.35">
      <c r="A105" s="26">
        <v>43965</v>
      </c>
      <c r="B105" s="39" t="s">
        <v>74</v>
      </c>
      <c r="C105" s="16">
        <v>2269.08</v>
      </c>
      <c r="D105" s="41" t="s">
        <v>228</v>
      </c>
      <c r="E105" s="18" t="s">
        <v>244</v>
      </c>
      <c r="F105" s="30">
        <v>3689866</v>
      </c>
      <c r="H105" s="4"/>
      <c r="I105" s="4"/>
      <c r="J105" s="6"/>
      <c r="K105" s="6"/>
    </row>
    <row r="106" spans="1:11" x14ac:dyDescent="0.35">
      <c r="A106" s="26">
        <v>43965</v>
      </c>
      <c r="B106" s="39" t="s">
        <v>74</v>
      </c>
      <c r="C106" s="16">
        <v>2269.08</v>
      </c>
      <c r="D106" s="41" t="s">
        <v>228</v>
      </c>
      <c r="E106" s="18" t="s">
        <v>244</v>
      </c>
      <c r="F106" s="30">
        <v>3693017</v>
      </c>
      <c r="H106" s="4"/>
      <c r="I106" s="4"/>
      <c r="J106" s="6"/>
      <c r="K106" s="6"/>
    </row>
    <row r="107" spans="1:11" x14ac:dyDescent="0.35">
      <c r="A107" s="26">
        <v>43972</v>
      </c>
      <c r="B107" s="39" t="s">
        <v>77</v>
      </c>
      <c r="C107" s="16">
        <v>114.7</v>
      </c>
      <c r="D107" s="41" t="s">
        <v>177</v>
      </c>
      <c r="E107" s="18" t="s">
        <v>244</v>
      </c>
      <c r="F107" s="30" t="s">
        <v>79</v>
      </c>
      <c r="H107" s="4"/>
      <c r="I107" s="4"/>
      <c r="J107" s="6"/>
      <c r="K107" s="6"/>
    </row>
    <row r="108" spans="1:11" x14ac:dyDescent="0.35">
      <c r="A108" s="26">
        <v>43972</v>
      </c>
      <c r="B108" s="39" t="s">
        <v>64</v>
      </c>
      <c r="C108" s="16">
        <v>4660</v>
      </c>
      <c r="D108" s="41" t="s">
        <v>180</v>
      </c>
      <c r="E108" s="18" t="s">
        <v>256</v>
      </c>
      <c r="F108" s="30" t="s">
        <v>53</v>
      </c>
      <c r="H108" s="4"/>
      <c r="I108" s="4"/>
      <c r="J108" s="6"/>
      <c r="K108" s="6"/>
    </row>
    <row r="109" spans="1:11" x14ac:dyDescent="0.35">
      <c r="A109" s="26">
        <v>43972</v>
      </c>
      <c r="B109" s="39" t="s">
        <v>64</v>
      </c>
      <c r="C109" s="16">
        <f>2120+2740+3980+800+1600+5480</f>
        <v>16720</v>
      </c>
      <c r="D109" s="41" t="s">
        <v>182</v>
      </c>
      <c r="E109" s="18" t="s">
        <v>256</v>
      </c>
      <c r="F109" s="30" t="s">
        <v>55</v>
      </c>
      <c r="H109" s="4"/>
      <c r="I109" s="4"/>
      <c r="J109" s="6"/>
      <c r="K109" s="6"/>
    </row>
    <row r="110" spans="1:11" x14ac:dyDescent="0.35">
      <c r="A110" s="26">
        <v>43972</v>
      </c>
      <c r="B110" s="39" t="s">
        <v>64</v>
      </c>
      <c r="C110" s="16">
        <v>1927.5</v>
      </c>
      <c r="D110" s="41" t="s">
        <v>183</v>
      </c>
      <c r="E110" s="18" t="s">
        <v>256</v>
      </c>
      <c r="F110" s="30" t="s">
        <v>56</v>
      </c>
      <c r="H110" s="4"/>
      <c r="I110" s="4"/>
      <c r="J110" s="6"/>
      <c r="K110" s="6"/>
    </row>
    <row r="111" spans="1:11" x14ac:dyDescent="0.35">
      <c r="A111" s="26">
        <v>43972</v>
      </c>
      <c r="B111" s="39" t="s">
        <v>64</v>
      </c>
      <c r="C111" s="16">
        <v>1150</v>
      </c>
      <c r="D111" s="41" t="s">
        <v>184</v>
      </c>
      <c r="E111" s="18" t="s">
        <v>256</v>
      </c>
      <c r="F111" s="30" t="s">
        <v>57</v>
      </c>
      <c r="H111" s="4"/>
      <c r="I111" s="4"/>
      <c r="J111" s="6"/>
      <c r="K111" s="6"/>
    </row>
    <row r="112" spans="1:11" x14ac:dyDescent="0.35">
      <c r="A112" s="26">
        <v>43972</v>
      </c>
      <c r="B112" s="39" t="s">
        <v>122</v>
      </c>
      <c r="C112" s="16">
        <f>334.8+1190.4+111.6</f>
        <v>1636.8</v>
      </c>
      <c r="D112" s="41" t="s">
        <v>197</v>
      </c>
      <c r="E112" s="18" t="s">
        <v>252</v>
      </c>
      <c r="F112" s="30" t="s">
        <v>195</v>
      </c>
      <c r="H112" s="4"/>
      <c r="I112" s="4"/>
      <c r="J112" s="6"/>
      <c r="K112" s="6"/>
    </row>
    <row r="113" spans="1:11" x14ac:dyDescent="0.35">
      <c r="A113" s="26">
        <v>43972</v>
      </c>
      <c r="B113" s="39" t="s">
        <v>51</v>
      </c>
      <c r="C113" s="16">
        <v>3020</v>
      </c>
      <c r="D113" s="41" t="s">
        <v>207</v>
      </c>
      <c r="E113" s="18" t="s">
        <v>256</v>
      </c>
      <c r="F113" s="30">
        <v>1100720979</v>
      </c>
      <c r="H113" s="4"/>
      <c r="I113" s="4"/>
      <c r="J113" s="6"/>
      <c r="K113" s="6"/>
    </row>
    <row r="114" spans="1:11" x14ac:dyDescent="0.35">
      <c r="A114" s="26">
        <v>43972</v>
      </c>
      <c r="B114" s="39" t="s">
        <v>87</v>
      </c>
      <c r="C114" s="16">
        <v>1669.64</v>
      </c>
      <c r="D114" s="41" t="s">
        <v>223</v>
      </c>
      <c r="E114" s="18" t="s">
        <v>244</v>
      </c>
      <c r="F114" s="30">
        <v>3013400378</v>
      </c>
      <c r="H114" s="4"/>
      <c r="I114" s="4"/>
      <c r="J114" s="6"/>
      <c r="K114" s="6"/>
    </row>
    <row r="115" spans="1:11" x14ac:dyDescent="0.35">
      <c r="A115" s="26">
        <v>43972</v>
      </c>
      <c r="B115" s="39" t="s">
        <v>87</v>
      </c>
      <c r="C115" s="16">
        <v>205.52</v>
      </c>
      <c r="D115" s="41" t="s">
        <v>223</v>
      </c>
      <c r="E115" s="18" t="s">
        <v>244</v>
      </c>
      <c r="F115" s="30">
        <v>3013400379</v>
      </c>
      <c r="H115" s="4"/>
      <c r="I115" s="4"/>
      <c r="J115" s="6"/>
      <c r="K115" s="6"/>
    </row>
    <row r="116" spans="1:11" x14ac:dyDescent="0.35">
      <c r="A116" s="26">
        <v>43972</v>
      </c>
      <c r="B116" s="39" t="s">
        <v>87</v>
      </c>
      <c r="C116" s="16">
        <v>1893.92</v>
      </c>
      <c r="D116" s="41" t="s">
        <v>223</v>
      </c>
      <c r="E116" s="18" t="s">
        <v>244</v>
      </c>
      <c r="F116" s="30">
        <v>3013400381</v>
      </c>
      <c r="H116" s="4"/>
      <c r="I116" s="4"/>
      <c r="J116" s="6"/>
      <c r="K116" s="6"/>
    </row>
    <row r="117" spans="1:11" x14ac:dyDescent="0.35">
      <c r="A117" s="26">
        <v>43972</v>
      </c>
      <c r="B117" s="39" t="s">
        <v>73</v>
      </c>
      <c r="C117" s="16">
        <v>156.9</v>
      </c>
      <c r="D117" s="41" t="s">
        <v>227</v>
      </c>
      <c r="E117" s="18" t="s">
        <v>244</v>
      </c>
      <c r="F117" s="30">
        <v>79132331</v>
      </c>
      <c r="H117" s="6"/>
      <c r="J117" s="6"/>
      <c r="K117" s="6"/>
    </row>
    <row r="118" spans="1:11" x14ac:dyDescent="0.35">
      <c r="A118" s="26">
        <v>43972</v>
      </c>
      <c r="B118" s="39" t="s">
        <v>73</v>
      </c>
      <c r="C118" s="16">
        <v>547.20000000000005</v>
      </c>
      <c r="D118" s="41" t="s">
        <v>227</v>
      </c>
      <c r="E118" s="18" t="s">
        <v>244</v>
      </c>
      <c r="F118" s="30">
        <v>79139460</v>
      </c>
      <c r="H118" s="6"/>
      <c r="J118" s="6"/>
      <c r="K118" s="6"/>
    </row>
    <row r="119" spans="1:11" x14ac:dyDescent="0.35">
      <c r="A119" s="26">
        <v>43972</v>
      </c>
      <c r="B119" s="39" t="s">
        <v>74</v>
      </c>
      <c r="C119" s="16">
        <v>77.599999999999994</v>
      </c>
      <c r="D119" s="41" t="s">
        <v>228</v>
      </c>
      <c r="E119" s="18" t="s">
        <v>244</v>
      </c>
      <c r="F119" s="30">
        <v>3696347</v>
      </c>
      <c r="H119" s="6"/>
      <c r="J119" s="6"/>
      <c r="K119" s="6"/>
    </row>
    <row r="120" spans="1:11" x14ac:dyDescent="0.35">
      <c r="A120" s="26">
        <v>43979</v>
      </c>
      <c r="B120" s="39" t="s">
        <v>127</v>
      </c>
      <c r="C120" s="16">
        <v>638.4</v>
      </c>
      <c r="D120" s="41" t="s">
        <v>164</v>
      </c>
      <c r="E120" s="18" t="s">
        <v>252</v>
      </c>
      <c r="F120" s="30" t="s">
        <v>134</v>
      </c>
      <c r="H120" s="6"/>
      <c r="J120" s="6"/>
      <c r="K120" s="6"/>
    </row>
    <row r="121" spans="1:11" x14ac:dyDescent="0.35">
      <c r="A121" s="26">
        <v>43979</v>
      </c>
      <c r="B121" s="39" t="s">
        <v>127</v>
      </c>
      <c r="C121" s="16">
        <v>3617.6</v>
      </c>
      <c r="D121" s="41" t="s">
        <v>164</v>
      </c>
      <c r="E121" s="18" t="s">
        <v>252</v>
      </c>
      <c r="F121" s="30" t="s">
        <v>135</v>
      </c>
      <c r="H121" s="6"/>
      <c r="J121" s="6"/>
      <c r="K121" s="6"/>
    </row>
    <row r="122" spans="1:11" x14ac:dyDescent="0.35">
      <c r="A122" s="26">
        <v>43979</v>
      </c>
      <c r="B122" s="39" t="s">
        <v>127</v>
      </c>
      <c r="C122" s="16">
        <v>1500</v>
      </c>
      <c r="D122" s="41" t="s">
        <v>164</v>
      </c>
      <c r="E122" s="18" t="s">
        <v>252</v>
      </c>
      <c r="F122" s="30">
        <v>83057</v>
      </c>
      <c r="H122" s="6"/>
      <c r="J122" s="6"/>
      <c r="K122" s="6"/>
    </row>
    <row r="123" spans="1:11" x14ac:dyDescent="0.35">
      <c r="A123" s="26">
        <v>43979</v>
      </c>
      <c r="B123" s="39" t="s">
        <v>13</v>
      </c>
      <c r="C123" s="16">
        <v>97.41</v>
      </c>
      <c r="D123" s="41" t="s">
        <v>167</v>
      </c>
      <c r="E123" s="18" t="s">
        <v>250</v>
      </c>
      <c r="F123" s="30" t="s">
        <v>114</v>
      </c>
      <c r="H123" s="6"/>
      <c r="J123" s="6"/>
      <c r="K123" s="6"/>
    </row>
    <row r="124" spans="1:11" x14ac:dyDescent="0.35">
      <c r="A124" s="26">
        <v>43979</v>
      </c>
      <c r="B124" s="39" t="s">
        <v>13</v>
      </c>
      <c r="C124" s="16">
        <v>117.82</v>
      </c>
      <c r="D124" s="41" t="s">
        <v>168</v>
      </c>
      <c r="E124" s="18" t="s">
        <v>250</v>
      </c>
      <c r="F124" s="30" t="s">
        <v>115</v>
      </c>
      <c r="H124" s="6"/>
      <c r="J124" s="6"/>
      <c r="K124" s="6"/>
    </row>
    <row r="125" spans="1:11" x14ac:dyDescent="0.35">
      <c r="A125" s="26">
        <v>43979</v>
      </c>
      <c r="B125" s="39" t="s">
        <v>13</v>
      </c>
      <c r="C125" s="16">
        <v>934.7</v>
      </c>
      <c r="D125" s="41" t="s">
        <v>167</v>
      </c>
      <c r="E125" s="18" t="s">
        <v>250</v>
      </c>
      <c r="F125" s="30" t="s">
        <v>116</v>
      </c>
      <c r="H125" s="4"/>
      <c r="I125" s="4"/>
      <c r="J125" s="6"/>
      <c r="K125" s="6"/>
    </row>
    <row r="126" spans="1:11" x14ac:dyDescent="0.35">
      <c r="A126" s="26">
        <v>43979</v>
      </c>
      <c r="B126" s="39" t="s">
        <v>13</v>
      </c>
      <c r="C126" s="16">
        <v>441.3</v>
      </c>
      <c r="D126" s="41" t="s">
        <v>168</v>
      </c>
      <c r="E126" s="18" t="s">
        <v>250</v>
      </c>
      <c r="F126" s="30" t="s">
        <v>117</v>
      </c>
      <c r="H126" s="4"/>
      <c r="I126" s="4"/>
      <c r="J126" s="6"/>
      <c r="K126" s="6"/>
    </row>
    <row r="127" spans="1:11" x14ac:dyDescent="0.35">
      <c r="A127" s="26">
        <v>43979</v>
      </c>
      <c r="B127" s="39" t="s">
        <v>13</v>
      </c>
      <c r="C127" s="16">
        <v>44.13</v>
      </c>
      <c r="D127" s="41" t="s">
        <v>168</v>
      </c>
      <c r="E127" s="18" t="s">
        <v>250</v>
      </c>
      <c r="F127" s="30" t="s">
        <v>118</v>
      </c>
      <c r="H127" s="4"/>
      <c r="I127" s="4"/>
      <c r="J127" s="6"/>
      <c r="K127" s="6"/>
    </row>
    <row r="128" spans="1:11" x14ac:dyDescent="0.35">
      <c r="A128" s="26">
        <v>43979</v>
      </c>
      <c r="B128" s="39" t="s">
        <v>13</v>
      </c>
      <c r="C128" s="16">
        <v>45.24</v>
      </c>
      <c r="D128" s="41" t="s">
        <v>29</v>
      </c>
      <c r="E128" s="18" t="s">
        <v>252</v>
      </c>
      <c r="F128" s="30" t="s">
        <v>136</v>
      </c>
      <c r="H128" s="4"/>
      <c r="I128" s="4"/>
      <c r="J128" s="6"/>
      <c r="K128" s="6"/>
    </row>
    <row r="129" spans="1:11" x14ac:dyDescent="0.35">
      <c r="A129" s="26">
        <v>43979</v>
      </c>
      <c r="B129" s="39" t="s">
        <v>13</v>
      </c>
      <c r="C129" s="16">
        <v>135.6</v>
      </c>
      <c r="D129" s="41" t="s">
        <v>29</v>
      </c>
      <c r="E129" s="18" t="s">
        <v>252</v>
      </c>
      <c r="F129" s="30" t="s">
        <v>137</v>
      </c>
      <c r="H129" s="4"/>
      <c r="I129" s="4"/>
      <c r="J129" s="6"/>
      <c r="K129" s="6"/>
    </row>
    <row r="130" spans="1:11" x14ac:dyDescent="0.35">
      <c r="A130" s="26">
        <v>43979</v>
      </c>
      <c r="B130" s="39" t="s">
        <v>13</v>
      </c>
      <c r="C130" s="16">
        <v>219.6</v>
      </c>
      <c r="D130" s="41" t="s">
        <v>29</v>
      </c>
      <c r="E130" s="18" t="s">
        <v>252</v>
      </c>
      <c r="F130" s="30" t="s">
        <v>138</v>
      </c>
      <c r="H130" s="4"/>
      <c r="I130" s="4"/>
      <c r="J130" s="6"/>
      <c r="K130" s="6"/>
    </row>
    <row r="131" spans="1:11" x14ac:dyDescent="0.35">
      <c r="A131" s="26">
        <v>43979</v>
      </c>
      <c r="B131" s="39" t="s">
        <v>13</v>
      </c>
      <c r="C131" s="16">
        <v>629.85</v>
      </c>
      <c r="D131" s="30" t="s">
        <v>25</v>
      </c>
      <c r="E131" s="18" t="s">
        <v>253</v>
      </c>
      <c r="F131" s="30" t="s">
        <v>34</v>
      </c>
      <c r="H131" s="4"/>
      <c r="I131" s="4"/>
      <c r="J131" s="6"/>
      <c r="K131" s="6"/>
    </row>
    <row r="132" spans="1:11" x14ac:dyDescent="0.35">
      <c r="A132" s="26">
        <v>43979</v>
      </c>
      <c r="B132" s="39" t="s">
        <v>13</v>
      </c>
      <c r="C132" s="16">
        <v>91.94</v>
      </c>
      <c r="D132" s="41" t="s">
        <v>165</v>
      </c>
      <c r="E132" s="18" t="s">
        <v>253</v>
      </c>
      <c r="F132" s="30" t="s">
        <v>35</v>
      </c>
      <c r="H132" s="4"/>
      <c r="I132" s="4"/>
      <c r="J132" s="6"/>
      <c r="K132" s="6"/>
    </row>
    <row r="133" spans="1:11" x14ac:dyDescent="0.35">
      <c r="A133" s="26">
        <v>43979</v>
      </c>
      <c r="B133" s="39" t="s">
        <v>13</v>
      </c>
      <c r="C133" s="16">
        <v>33.979999999999997</v>
      </c>
      <c r="D133" s="41" t="s">
        <v>166</v>
      </c>
      <c r="E133" s="18" t="s">
        <v>253</v>
      </c>
      <c r="F133" s="30" t="s">
        <v>36</v>
      </c>
      <c r="H133" s="4"/>
      <c r="I133" s="4"/>
      <c r="J133" s="6"/>
      <c r="K133" s="6"/>
    </row>
    <row r="134" spans="1:11" x14ac:dyDescent="0.35">
      <c r="A134" s="26">
        <v>43979</v>
      </c>
      <c r="B134" s="39" t="s">
        <v>13</v>
      </c>
      <c r="C134" s="16">
        <v>34.5</v>
      </c>
      <c r="D134" s="30" t="s">
        <v>26</v>
      </c>
      <c r="E134" s="18" t="s">
        <v>253</v>
      </c>
      <c r="F134" s="30" t="s">
        <v>37</v>
      </c>
      <c r="H134" s="4"/>
      <c r="I134" s="4"/>
      <c r="J134" s="6"/>
      <c r="K134" s="6"/>
    </row>
    <row r="135" spans="1:11" x14ac:dyDescent="0.35">
      <c r="A135" s="26">
        <v>43979</v>
      </c>
      <c r="B135" s="39" t="s">
        <v>13</v>
      </c>
      <c r="C135" s="16">
        <v>599</v>
      </c>
      <c r="D135" s="30" t="s">
        <v>102</v>
      </c>
      <c r="E135" s="18" t="s">
        <v>244</v>
      </c>
      <c r="F135" s="30" t="s">
        <v>96</v>
      </c>
      <c r="H135" s="4"/>
      <c r="I135" s="4"/>
      <c r="J135" s="6"/>
      <c r="K135" s="6"/>
    </row>
    <row r="136" spans="1:11" x14ac:dyDescent="0.35">
      <c r="A136" s="26">
        <v>43979</v>
      </c>
      <c r="B136" s="39" t="s">
        <v>13</v>
      </c>
      <c r="C136" s="16">
        <v>120</v>
      </c>
      <c r="D136" s="30" t="s">
        <v>104</v>
      </c>
      <c r="E136" s="18" t="s">
        <v>244</v>
      </c>
      <c r="F136" s="30" t="s">
        <v>97</v>
      </c>
      <c r="H136" s="4"/>
      <c r="I136" s="4"/>
      <c r="J136" s="6"/>
      <c r="K136" s="6"/>
    </row>
    <row r="137" spans="1:11" x14ac:dyDescent="0.35">
      <c r="A137" s="26">
        <v>43979</v>
      </c>
      <c r="B137" s="39" t="s">
        <v>13</v>
      </c>
      <c r="C137" s="16">
        <v>58.65</v>
      </c>
      <c r="D137" s="30" t="s">
        <v>104</v>
      </c>
      <c r="E137" s="18" t="s">
        <v>244</v>
      </c>
      <c r="F137" s="30" t="s">
        <v>98</v>
      </c>
      <c r="H137" s="4"/>
      <c r="I137" s="4"/>
      <c r="J137" s="6"/>
      <c r="K137" s="6"/>
    </row>
    <row r="138" spans="1:11" x14ac:dyDescent="0.35">
      <c r="A138" s="26">
        <v>43979</v>
      </c>
      <c r="B138" s="39" t="s">
        <v>20</v>
      </c>
      <c r="C138" s="16">
        <v>697.31</v>
      </c>
      <c r="D138" s="30" t="s">
        <v>28</v>
      </c>
      <c r="E138" s="18" t="s">
        <v>253</v>
      </c>
      <c r="F138" s="30">
        <v>125158</v>
      </c>
      <c r="H138" s="4"/>
      <c r="I138" s="4"/>
      <c r="J138" s="6"/>
      <c r="K138" s="6"/>
    </row>
    <row r="139" spans="1:11" x14ac:dyDescent="0.35">
      <c r="A139" s="26">
        <v>43979</v>
      </c>
      <c r="B139" s="39" t="s">
        <v>11</v>
      </c>
      <c r="C139" s="16">
        <v>39.409999999999997</v>
      </c>
      <c r="D139" s="41" t="s">
        <v>173</v>
      </c>
      <c r="E139" s="18" t="s">
        <v>253</v>
      </c>
      <c r="F139" s="30" t="s">
        <v>31</v>
      </c>
      <c r="H139" s="4"/>
      <c r="I139" s="4"/>
      <c r="J139" s="6"/>
      <c r="K139" s="6"/>
    </row>
    <row r="140" spans="1:11" x14ac:dyDescent="0.35">
      <c r="A140" s="26">
        <v>43979</v>
      </c>
      <c r="B140" s="39" t="s">
        <v>11</v>
      </c>
      <c r="C140" s="16">
        <v>200.7</v>
      </c>
      <c r="D140" s="41" t="s">
        <v>173</v>
      </c>
      <c r="E140" s="18" t="s">
        <v>253</v>
      </c>
      <c r="F140" s="30">
        <v>549224</v>
      </c>
      <c r="H140" s="4"/>
      <c r="I140" s="4"/>
      <c r="J140" s="6"/>
      <c r="K140" s="6"/>
    </row>
    <row r="141" spans="1:11" x14ac:dyDescent="0.35">
      <c r="A141" s="26">
        <v>43979</v>
      </c>
      <c r="B141" s="39" t="s">
        <v>11</v>
      </c>
      <c r="C141" s="16">
        <v>164.74</v>
      </c>
      <c r="D141" s="41" t="s">
        <v>173</v>
      </c>
      <c r="E141" s="18" t="s">
        <v>253</v>
      </c>
      <c r="F141" s="30" t="s">
        <v>39</v>
      </c>
      <c r="H141" s="4"/>
      <c r="I141" s="4"/>
      <c r="J141" s="6"/>
      <c r="K141" s="6"/>
    </row>
    <row r="142" spans="1:11" x14ac:dyDescent="0.35">
      <c r="A142" s="26">
        <v>43979</v>
      </c>
      <c r="B142" s="39" t="s">
        <v>64</v>
      </c>
      <c r="C142" s="16">
        <f>4059+1800</f>
        <v>5859</v>
      </c>
      <c r="D142" s="41" t="s">
        <v>178</v>
      </c>
      <c r="E142" s="18" t="s">
        <v>244</v>
      </c>
      <c r="F142" s="30" t="s">
        <v>84</v>
      </c>
      <c r="H142" s="4"/>
      <c r="I142" s="4"/>
      <c r="J142" s="6"/>
      <c r="K142" s="6"/>
    </row>
    <row r="143" spans="1:11" x14ac:dyDescent="0.35">
      <c r="A143" s="26">
        <v>43979</v>
      </c>
      <c r="B143" s="39" t="s">
        <v>86</v>
      </c>
      <c r="C143" s="16">
        <v>10705</v>
      </c>
      <c r="D143" s="41" t="s">
        <v>85</v>
      </c>
      <c r="E143" s="18" t="s">
        <v>244</v>
      </c>
      <c r="F143" s="30">
        <v>1648</v>
      </c>
      <c r="H143" s="4"/>
      <c r="I143" s="4"/>
      <c r="J143" s="6"/>
      <c r="K143" s="6"/>
    </row>
    <row r="144" spans="1:11" x14ac:dyDescent="0.35">
      <c r="A144" s="26">
        <v>43979</v>
      </c>
      <c r="B144" s="39" t="s">
        <v>86</v>
      </c>
      <c r="C144" s="16">
        <v>4961</v>
      </c>
      <c r="D144" s="41" t="s">
        <v>85</v>
      </c>
      <c r="E144" s="18" t="s">
        <v>244</v>
      </c>
      <c r="F144" s="30">
        <v>1760</v>
      </c>
      <c r="H144" s="4"/>
      <c r="I144" s="4"/>
      <c r="J144" s="6"/>
      <c r="K144" s="6"/>
    </row>
    <row r="145" spans="1:11" x14ac:dyDescent="0.35">
      <c r="A145" s="26">
        <v>43979</v>
      </c>
      <c r="B145" s="39" t="s">
        <v>83</v>
      </c>
      <c r="C145" s="16">
        <v>35990.1</v>
      </c>
      <c r="D145" s="41" t="s">
        <v>192</v>
      </c>
      <c r="E145" s="18" t="s">
        <v>244</v>
      </c>
      <c r="F145" s="30">
        <v>10392053027</v>
      </c>
      <c r="H145" s="4"/>
      <c r="I145" s="4"/>
      <c r="J145" s="6"/>
      <c r="K145" s="6"/>
    </row>
    <row r="146" spans="1:11" x14ac:dyDescent="0.35">
      <c r="A146" s="26">
        <v>43979</v>
      </c>
      <c r="B146" s="39" t="s">
        <v>125</v>
      </c>
      <c r="C146" s="16">
        <v>187.4</v>
      </c>
      <c r="D146" s="41" t="s">
        <v>101</v>
      </c>
      <c r="E146" s="18" t="s">
        <v>252</v>
      </c>
      <c r="F146" s="30" t="s">
        <v>132</v>
      </c>
      <c r="H146" s="4"/>
      <c r="I146" s="4"/>
      <c r="J146" s="6"/>
      <c r="K146" s="6"/>
    </row>
    <row r="147" spans="1:11" x14ac:dyDescent="0.35">
      <c r="A147" s="26">
        <v>43979</v>
      </c>
      <c r="B147" s="39" t="s">
        <v>113</v>
      </c>
      <c r="C147" s="16">
        <v>199.96</v>
      </c>
      <c r="D147" s="41" t="s">
        <v>193</v>
      </c>
      <c r="E147" s="18" t="s">
        <v>244</v>
      </c>
      <c r="F147" s="30">
        <v>100012493</v>
      </c>
      <c r="H147" s="4"/>
      <c r="I147" s="4"/>
      <c r="J147" s="6"/>
      <c r="K147" s="6"/>
    </row>
    <row r="148" spans="1:11" x14ac:dyDescent="0.35">
      <c r="A148" s="26">
        <v>43979</v>
      </c>
      <c r="B148" s="39" t="s">
        <v>258</v>
      </c>
      <c r="C148" s="16">
        <v>3805</v>
      </c>
      <c r="D148" s="41" t="s">
        <v>29</v>
      </c>
      <c r="E148" s="18" t="s">
        <v>253</v>
      </c>
      <c r="F148" s="30">
        <v>33719</v>
      </c>
      <c r="H148" s="4"/>
      <c r="I148" s="4"/>
      <c r="J148" s="6"/>
      <c r="K148" s="6"/>
    </row>
    <row r="149" spans="1:11" ht="31" x14ac:dyDescent="0.35">
      <c r="A149" s="26">
        <v>43979</v>
      </c>
      <c r="B149" s="39" t="s">
        <v>21</v>
      </c>
      <c r="C149" s="16">
        <f>238.9+54.4+3.57</f>
        <v>296.87</v>
      </c>
      <c r="D149" s="41" t="s">
        <v>196</v>
      </c>
      <c r="E149" s="18" t="s">
        <v>253</v>
      </c>
      <c r="F149" s="30" t="s">
        <v>40</v>
      </c>
      <c r="H149" s="4"/>
      <c r="I149" s="4"/>
      <c r="J149" s="6"/>
      <c r="K149" s="6"/>
    </row>
    <row r="150" spans="1:11" x14ac:dyDescent="0.35">
      <c r="A150" s="26">
        <v>43979</v>
      </c>
      <c r="B150" s="39" t="s">
        <v>15</v>
      </c>
      <c r="C150" s="16">
        <v>1632</v>
      </c>
      <c r="D150" s="41" t="s">
        <v>199</v>
      </c>
      <c r="E150" s="18" t="s">
        <v>253</v>
      </c>
      <c r="F150" s="30">
        <v>84154692</v>
      </c>
      <c r="H150" s="4"/>
      <c r="I150" s="4"/>
      <c r="J150" s="6"/>
      <c r="K150" s="6"/>
    </row>
    <row r="151" spans="1:11" x14ac:dyDescent="0.35">
      <c r="A151" s="26">
        <v>43979</v>
      </c>
      <c r="B151" s="39" t="s">
        <v>15</v>
      </c>
      <c r="C151" s="16">
        <v>1528</v>
      </c>
      <c r="D151" s="41" t="s">
        <v>199</v>
      </c>
      <c r="E151" s="18" t="s">
        <v>253</v>
      </c>
      <c r="F151" s="30">
        <v>84473204</v>
      </c>
      <c r="H151" s="4"/>
      <c r="I151" s="4"/>
      <c r="J151" s="6"/>
      <c r="K151" s="6"/>
    </row>
    <row r="152" spans="1:11" x14ac:dyDescent="0.35">
      <c r="A152" s="26">
        <v>43979</v>
      </c>
      <c r="B152" s="39" t="s">
        <v>22</v>
      </c>
      <c r="C152" s="16">
        <v>145.5</v>
      </c>
      <c r="D152" s="41" t="s">
        <v>200</v>
      </c>
      <c r="E152" s="18" t="s">
        <v>253</v>
      </c>
      <c r="F152" s="30" t="s">
        <v>41</v>
      </c>
      <c r="H152" s="4"/>
      <c r="I152" s="4"/>
      <c r="J152" s="6"/>
      <c r="K152" s="6"/>
    </row>
    <row r="153" spans="1:11" x14ac:dyDescent="0.35">
      <c r="A153" s="26">
        <v>43979</v>
      </c>
      <c r="B153" s="39" t="s">
        <v>22</v>
      </c>
      <c r="C153" s="16">
        <v>98.98</v>
      </c>
      <c r="D153" s="30" t="s">
        <v>204</v>
      </c>
      <c r="E153" s="18" t="s">
        <v>244</v>
      </c>
      <c r="F153" s="30" t="s">
        <v>88</v>
      </c>
      <c r="H153" s="4"/>
      <c r="I153" s="4"/>
      <c r="J153" s="6"/>
      <c r="K153" s="6"/>
    </row>
    <row r="154" spans="1:11" x14ac:dyDescent="0.35">
      <c r="A154" s="26">
        <v>43979</v>
      </c>
      <c r="B154" s="39" t="s">
        <v>22</v>
      </c>
      <c r="C154" s="16">
        <v>179.78</v>
      </c>
      <c r="D154" s="30" t="s">
        <v>204</v>
      </c>
      <c r="E154" s="18" t="s">
        <v>244</v>
      </c>
      <c r="F154" s="30" t="s">
        <v>89</v>
      </c>
      <c r="H154" s="4"/>
      <c r="I154" s="4"/>
      <c r="J154" s="6"/>
      <c r="K154" s="6"/>
    </row>
    <row r="155" spans="1:11" x14ac:dyDescent="0.35">
      <c r="A155" s="26">
        <v>43979</v>
      </c>
      <c r="B155" s="39" t="s">
        <v>22</v>
      </c>
      <c r="C155" s="16">
        <v>52.36</v>
      </c>
      <c r="D155" s="30" t="s">
        <v>204</v>
      </c>
      <c r="E155" s="18" t="s">
        <v>244</v>
      </c>
      <c r="F155" s="30" t="s">
        <v>99</v>
      </c>
      <c r="H155" s="4"/>
      <c r="I155" s="4"/>
      <c r="J155" s="6"/>
      <c r="K155" s="6"/>
    </row>
    <row r="156" spans="1:11" ht="31" x14ac:dyDescent="0.35">
      <c r="A156" s="26">
        <v>43979</v>
      </c>
      <c r="B156" s="39" t="s">
        <v>46</v>
      </c>
      <c r="C156" s="16">
        <v>83.13</v>
      </c>
      <c r="D156" s="41" t="s">
        <v>210</v>
      </c>
      <c r="E156" s="18" t="s">
        <v>253</v>
      </c>
      <c r="F156" s="30" t="s">
        <v>45</v>
      </c>
      <c r="H156" s="4"/>
      <c r="I156" s="4"/>
      <c r="J156" s="6"/>
      <c r="K156" s="6"/>
    </row>
    <row r="157" spans="1:11" x14ac:dyDescent="0.35">
      <c r="A157" s="26">
        <v>43979</v>
      </c>
      <c r="B157" s="39" t="s">
        <v>18</v>
      </c>
      <c r="C157" s="16">
        <v>10.8</v>
      </c>
      <c r="D157" s="41" t="s">
        <v>211</v>
      </c>
      <c r="E157" s="18" t="s">
        <v>253</v>
      </c>
      <c r="F157" s="30">
        <v>23551</v>
      </c>
      <c r="H157" s="4"/>
      <c r="I157" s="4"/>
      <c r="J157" s="6"/>
      <c r="K157" s="6"/>
    </row>
    <row r="158" spans="1:11" x14ac:dyDescent="0.35">
      <c r="A158" s="26">
        <v>43979</v>
      </c>
      <c r="B158" s="39" t="s">
        <v>18</v>
      </c>
      <c r="C158" s="16">
        <v>11</v>
      </c>
      <c r="D158" s="41" t="s">
        <v>211</v>
      </c>
      <c r="E158" s="18" t="s">
        <v>253</v>
      </c>
      <c r="F158" s="30">
        <v>78731</v>
      </c>
      <c r="H158" s="4"/>
      <c r="I158" s="4"/>
      <c r="J158" s="6"/>
      <c r="K158" s="6"/>
    </row>
    <row r="159" spans="1:11" x14ac:dyDescent="0.35">
      <c r="A159" s="26">
        <v>43979</v>
      </c>
      <c r="B159" s="39" t="s">
        <v>69</v>
      </c>
      <c r="C159" s="16">
        <v>500</v>
      </c>
      <c r="D159" s="41" t="s">
        <v>212</v>
      </c>
      <c r="E159" s="18" t="s">
        <v>248</v>
      </c>
      <c r="F159" s="30" t="s">
        <v>72</v>
      </c>
      <c r="H159" s="4"/>
      <c r="I159" s="4"/>
      <c r="J159" s="6"/>
      <c r="K159" s="6"/>
    </row>
    <row r="160" spans="1:11" x14ac:dyDescent="0.35">
      <c r="A160" s="26">
        <v>43979</v>
      </c>
      <c r="B160" s="39" t="s">
        <v>69</v>
      </c>
      <c r="C160" s="16">
        <v>500</v>
      </c>
      <c r="D160" s="41" t="s">
        <v>71</v>
      </c>
      <c r="E160" s="18" t="s">
        <v>247</v>
      </c>
      <c r="F160" s="30" t="s">
        <v>72</v>
      </c>
      <c r="H160" s="4"/>
      <c r="I160" s="4"/>
      <c r="J160" s="6"/>
      <c r="K160" s="6"/>
    </row>
    <row r="161" spans="1:11" x14ac:dyDescent="0.35">
      <c r="A161" s="26">
        <v>43979</v>
      </c>
      <c r="B161" s="39" t="s">
        <v>70</v>
      </c>
      <c r="C161" s="16">
        <v>300</v>
      </c>
      <c r="D161" s="41" t="s">
        <v>71</v>
      </c>
      <c r="E161" s="18" t="s">
        <v>247</v>
      </c>
      <c r="F161" s="30">
        <v>123904</v>
      </c>
      <c r="H161" s="4"/>
      <c r="I161" s="4"/>
      <c r="J161" s="6"/>
      <c r="K161" s="6"/>
    </row>
    <row r="162" spans="1:11" x14ac:dyDescent="0.35">
      <c r="A162" s="26">
        <v>43979</v>
      </c>
      <c r="B162" s="39" t="s">
        <v>126</v>
      </c>
      <c r="C162" s="16">
        <f>138-4.71+16.73</f>
        <v>150.01999999999998</v>
      </c>
      <c r="D162" s="41" t="s">
        <v>214</v>
      </c>
      <c r="E162" s="18" t="s">
        <v>252</v>
      </c>
      <c r="F162" s="30" t="s">
        <v>133</v>
      </c>
      <c r="H162" s="4"/>
      <c r="I162" s="4"/>
      <c r="J162" s="6"/>
      <c r="K162" s="6"/>
    </row>
    <row r="163" spans="1:11" x14ac:dyDescent="0.35">
      <c r="A163" s="26">
        <v>43979</v>
      </c>
      <c r="B163" s="39" t="s">
        <v>16</v>
      </c>
      <c r="C163" s="16">
        <v>650</v>
      </c>
      <c r="D163" s="41" t="s">
        <v>215</v>
      </c>
      <c r="E163" s="18" t="s">
        <v>253</v>
      </c>
      <c r="F163" s="30">
        <v>6211</v>
      </c>
      <c r="H163" s="4"/>
      <c r="I163" s="4"/>
      <c r="J163" s="6"/>
      <c r="K163" s="6"/>
    </row>
    <row r="164" spans="1:11" x14ac:dyDescent="0.35">
      <c r="A164" s="26">
        <v>43979</v>
      </c>
      <c r="B164" s="39" t="s">
        <v>106</v>
      </c>
      <c r="C164" s="16">
        <v>435.33</v>
      </c>
      <c r="D164" s="41" t="s">
        <v>239</v>
      </c>
      <c r="E164" s="18" t="s">
        <v>244</v>
      </c>
      <c r="F164" s="30" t="s">
        <v>90</v>
      </c>
      <c r="H164" s="4"/>
      <c r="I164" s="4"/>
      <c r="J164" s="6"/>
      <c r="K164" s="6"/>
    </row>
    <row r="165" spans="1:11" x14ac:dyDescent="0.35">
      <c r="A165" s="26">
        <v>43979</v>
      </c>
      <c r="B165" s="39" t="s">
        <v>107</v>
      </c>
      <c r="C165" s="16">
        <v>180</v>
      </c>
      <c r="D165" s="41" t="s">
        <v>218</v>
      </c>
      <c r="E165" s="18" t="s">
        <v>244</v>
      </c>
      <c r="F165" s="30">
        <v>5128007</v>
      </c>
      <c r="H165" s="4"/>
      <c r="I165" s="4"/>
      <c r="J165" s="6"/>
      <c r="K165" s="6"/>
    </row>
    <row r="166" spans="1:11" x14ac:dyDescent="0.35">
      <c r="A166" s="26">
        <v>43979</v>
      </c>
      <c r="B166" s="39" t="s">
        <v>255</v>
      </c>
      <c r="C166" s="16">
        <v>374.3</v>
      </c>
      <c r="D166" s="41" t="s">
        <v>220</v>
      </c>
      <c r="E166" s="18" t="s">
        <v>250</v>
      </c>
      <c r="F166" s="30" t="s">
        <v>119</v>
      </c>
      <c r="H166" s="4"/>
      <c r="I166" s="4"/>
      <c r="J166" s="6"/>
      <c r="K166" s="6"/>
    </row>
    <row r="167" spans="1:11" x14ac:dyDescent="0.35">
      <c r="A167" s="26">
        <v>43979</v>
      </c>
      <c r="B167" s="39" t="s">
        <v>255</v>
      </c>
      <c r="C167" s="16">
        <v>45.94</v>
      </c>
      <c r="D167" s="41" t="s">
        <v>221</v>
      </c>
      <c r="E167" s="18" t="s">
        <v>250</v>
      </c>
      <c r="F167" s="30" t="s">
        <v>120</v>
      </c>
      <c r="H167" s="4"/>
      <c r="I167" s="4"/>
      <c r="J167" s="6"/>
      <c r="K167" s="6"/>
    </row>
    <row r="168" spans="1:11" x14ac:dyDescent="0.35">
      <c r="A168" s="26">
        <v>43979</v>
      </c>
      <c r="B168" s="39" t="s">
        <v>255</v>
      </c>
      <c r="C168" s="16">
        <v>139.84</v>
      </c>
      <c r="D168" s="41" t="s">
        <v>220</v>
      </c>
      <c r="E168" s="18" t="s">
        <v>250</v>
      </c>
      <c r="F168" s="30" t="s">
        <v>121</v>
      </c>
      <c r="H168" s="4"/>
      <c r="I168" s="4"/>
      <c r="J168" s="6"/>
      <c r="K168" s="6"/>
    </row>
    <row r="169" spans="1:11" x14ac:dyDescent="0.35">
      <c r="A169" s="26">
        <v>43979</v>
      </c>
      <c r="B169" s="39" t="s">
        <v>257</v>
      </c>
      <c r="C169" s="16">
        <v>240</v>
      </c>
      <c r="D169" s="41" t="s">
        <v>222</v>
      </c>
      <c r="E169" s="18" t="s">
        <v>247</v>
      </c>
      <c r="F169" s="30">
        <v>9812</v>
      </c>
      <c r="H169" s="4"/>
      <c r="I169" s="4"/>
      <c r="J169" s="6"/>
      <c r="K169" s="6"/>
    </row>
    <row r="170" spans="1:11" x14ac:dyDescent="0.35">
      <c r="A170" s="26">
        <v>43979</v>
      </c>
      <c r="B170" s="39" t="s">
        <v>246</v>
      </c>
      <c r="C170" s="16">
        <v>275</v>
      </c>
      <c r="D170" s="41" t="s">
        <v>242</v>
      </c>
      <c r="E170" s="18" t="s">
        <v>254</v>
      </c>
      <c r="F170" s="30" t="s">
        <v>272</v>
      </c>
      <c r="H170" s="4"/>
      <c r="I170" s="4"/>
      <c r="J170" s="6"/>
      <c r="K170" s="6"/>
    </row>
    <row r="171" spans="1:11" x14ac:dyDescent="0.35">
      <c r="A171" s="26">
        <v>43979</v>
      </c>
      <c r="B171" s="39" t="s">
        <v>108</v>
      </c>
      <c r="C171" s="16">
        <v>1688.4</v>
      </c>
      <c r="D171" s="41" t="s">
        <v>100</v>
      </c>
      <c r="E171" s="18" t="s">
        <v>244</v>
      </c>
      <c r="F171" s="30">
        <v>1042</v>
      </c>
      <c r="H171" s="4"/>
      <c r="I171" s="4"/>
      <c r="J171" s="6"/>
      <c r="K171" s="6"/>
    </row>
    <row r="172" spans="1:11" x14ac:dyDescent="0.35">
      <c r="A172" s="26">
        <v>43979</v>
      </c>
      <c r="B172" s="39" t="s">
        <v>19</v>
      </c>
      <c r="C172" s="16">
        <v>91.6</v>
      </c>
      <c r="D172" s="41" t="s">
        <v>226</v>
      </c>
      <c r="E172" s="18" t="s">
        <v>253</v>
      </c>
      <c r="F172" s="30">
        <v>14958</v>
      </c>
      <c r="H172" s="4"/>
      <c r="I172" s="4"/>
      <c r="J172" s="6"/>
      <c r="K172" s="6"/>
    </row>
    <row r="173" spans="1:11" x14ac:dyDescent="0.35">
      <c r="A173" s="26">
        <v>43979</v>
      </c>
      <c r="B173" s="39" t="s">
        <v>19</v>
      </c>
      <c r="C173" s="16">
        <v>90.89</v>
      </c>
      <c r="D173" s="41" t="s">
        <v>226</v>
      </c>
      <c r="E173" s="18" t="s">
        <v>253</v>
      </c>
      <c r="F173" s="30">
        <v>36031</v>
      </c>
      <c r="H173" s="4"/>
      <c r="I173" s="4"/>
      <c r="J173" s="6"/>
      <c r="K173" s="6"/>
    </row>
    <row r="174" spans="1:11" x14ac:dyDescent="0.35">
      <c r="A174" s="26">
        <v>43979</v>
      </c>
      <c r="B174" s="39" t="s">
        <v>74</v>
      </c>
      <c r="C174" s="16">
        <v>2269.08</v>
      </c>
      <c r="D174" s="41" t="s">
        <v>228</v>
      </c>
      <c r="E174" s="18" t="s">
        <v>244</v>
      </c>
      <c r="F174" s="30">
        <v>3702595</v>
      </c>
      <c r="H174" s="4"/>
      <c r="I174" s="4"/>
      <c r="J174" s="6"/>
      <c r="K174" s="6"/>
    </row>
    <row r="175" spans="1:11" x14ac:dyDescent="0.35">
      <c r="A175" s="26">
        <v>43979</v>
      </c>
      <c r="B175" s="39" t="s">
        <v>17</v>
      </c>
      <c r="C175" s="16">
        <v>4000</v>
      </c>
      <c r="D175" s="41" t="s">
        <v>27</v>
      </c>
      <c r="E175" s="18" t="s">
        <v>253</v>
      </c>
      <c r="F175" s="30">
        <v>35927</v>
      </c>
      <c r="H175" s="4"/>
      <c r="I175" s="4"/>
      <c r="J175" s="6"/>
      <c r="K175" s="6"/>
    </row>
    <row r="176" spans="1:11" x14ac:dyDescent="0.35">
      <c r="A176" s="26">
        <v>43979</v>
      </c>
      <c r="B176" s="39" t="s">
        <v>14</v>
      </c>
      <c r="C176" s="16">
        <v>600.6</v>
      </c>
      <c r="D176" s="41" t="s">
        <v>29</v>
      </c>
      <c r="E176" s="18" t="s">
        <v>253</v>
      </c>
      <c r="F176" s="30">
        <v>9502020291</v>
      </c>
      <c r="H176" s="4"/>
      <c r="I176" s="4"/>
      <c r="J176" s="6"/>
      <c r="K176" s="6"/>
    </row>
    <row r="177" spans="1:11" x14ac:dyDescent="0.35">
      <c r="A177" s="26">
        <v>43979</v>
      </c>
      <c r="B177" s="39" t="s">
        <v>14</v>
      </c>
      <c r="C177" s="16">
        <v>745.94</v>
      </c>
      <c r="D177" s="41" t="s">
        <v>236</v>
      </c>
      <c r="E177" s="18" t="s">
        <v>253</v>
      </c>
      <c r="F177" s="30">
        <v>9501051826</v>
      </c>
      <c r="H177" s="4"/>
      <c r="I177" s="4"/>
      <c r="J177" s="6"/>
      <c r="K177" s="6"/>
    </row>
    <row r="178" spans="1:11" ht="31" x14ac:dyDescent="0.35">
      <c r="A178" s="26">
        <v>43979</v>
      </c>
      <c r="B178" s="39" t="s">
        <v>14</v>
      </c>
      <c r="C178" s="16">
        <f>1341.36+154.44+3788.59+373.8</f>
        <v>5658.1900000000005</v>
      </c>
      <c r="D178" s="41" t="s">
        <v>235</v>
      </c>
      <c r="E178" s="18" t="s">
        <v>253</v>
      </c>
      <c r="F178" s="30">
        <v>9490697498</v>
      </c>
      <c r="H178" s="4"/>
      <c r="I178" s="4"/>
      <c r="J178" s="6"/>
      <c r="K178" s="6"/>
    </row>
    <row r="179" spans="1:11" x14ac:dyDescent="0.35">
      <c r="A179" s="26">
        <v>43979</v>
      </c>
      <c r="B179" s="39" t="s">
        <v>12</v>
      </c>
      <c r="C179" s="16">
        <v>184.37</v>
      </c>
      <c r="D179" s="41" t="s">
        <v>237</v>
      </c>
      <c r="E179" s="18" t="s">
        <v>253</v>
      </c>
      <c r="F179" s="30" t="s">
        <v>30</v>
      </c>
      <c r="H179" s="4"/>
      <c r="I179" s="4"/>
      <c r="J179" s="6"/>
      <c r="K179" s="6"/>
    </row>
    <row r="180" spans="1:11" x14ac:dyDescent="0.35">
      <c r="A180" s="26">
        <v>43979</v>
      </c>
      <c r="B180" s="39" t="s">
        <v>12</v>
      </c>
      <c r="C180" s="16">
        <v>265.54000000000002</v>
      </c>
      <c r="D180" s="41" t="s">
        <v>237</v>
      </c>
      <c r="E180" s="18" t="s">
        <v>253</v>
      </c>
      <c r="F180" s="30" t="s">
        <v>32</v>
      </c>
      <c r="H180" s="4"/>
      <c r="I180" s="4"/>
      <c r="J180" s="6"/>
      <c r="K180" s="6"/>
    </row>
    <row r="181" spans="1:11" x14ac:dyDescent="0.35">
      <c r="A181" s="26">
        <v>43979</v>
      </c>
      <c r="B181" s="39" t="s">
        <v>12</v>
      </c>
      <c r="C181" s="16">
        <v>373</v>
      </c>
      <c r="D181" s="41" t="s">
        <v>237</v>
      </c>
      <c r="E181" s="18" t="s">
        <v>253</v>
      </c>
      <c r="F181" s="30" t="s">
        <v>33</v>
      </c>
      <c r="H181" s="4"/>
      <c r="I181" s="4"/>
      <c r="J181" s="6"/>
      <c r="K181" s="6"/>
    </row>
    <row r="182" spans="1:11" x14ac:dyDescent="0.35">
      <c r="A182" s="26">
        <v>43979</v>
      </c>
      <c r="B182" s="39" t="s">
        <v>12</v>
      </c>
      <c r="C182" s="16">
        <v>463.5</v>
      </c>
      <c r="D182" s="41" t="s">
        <v>237</v>
      </c>
      <c r="E182" s="18" t="s">
        <v>253</v>
      </c>
      <c r="F182" s="30" t="s">
        <v>38</v>
      </c>
      <c r="H182" s="4"/>
      <c r="I182" s="4"/>
      <c r="J182" s="6"/>
      <c r="K182" s="6"/>
    </row>
    <row r="183" spans="1:11" x14ac:dyDescent="0.35">
      <c r="A183" s="27"/>
      <c r="B183" s="37"/>
      <c r="C183" s="15"/>
      <c r="D183" s="33"/>
      <c r="E183" s="29"/>
      <c r="F183" s="32"/>
      <c r="H183" s="4"/>
      <c r="I183" s="4"/>
      <c r="J183" s="6"/>
      <c r="K183" s="6"/>
    </row>
    <row r="184" spans="1:11" x14ac:dyDescent="0.35">
      <c r="B184" s="8"/>
      <c r="D184" s="36" t="s">
        <v>160</v>
      </c>
      <c r="E184" s="59">
        <f>SUM(C8:C182)</f>
        <v>1088308.2100000004</v>
      </c>
      <c r="F184" s="32"/>
    </row>
    <row r="185" spans="1:11" x14ac:dyDescent="0.35">
      <c r="C185" s="28"/>
      <c r="D185" s="35"/>
      <c r="E185" s="15"/>
      <c r="F185" s="32"/>
    </row>
    <row r="186" spans="1:11" s="9" customFormat="1" ht="31" x14ac:dyDescent="0.35">
      <c r="B186" s="8"/>
      <c r="C186" s="27">
        <v>43970</v>
      </c>
      <c r="D186" s="33" t="s">
        <v>261</v>
      </c>
      <c r="E186" s="15">
        <v>37526357</v>
      </c>
      <c r="F186" s="33" t="s">
        <v>264</v>
      </c>
      <c r="G186" s="8"/>
      <c r="H186" s="8"/>
    </row>
    <row r="187" spans="1:11" s="9" customFormat="1" x14ac:dyDescent="0.35">
      <c r="B187" s="8"/>
      <c r="C187" s="27"/>
      <c r="D187" s="33"/>
      <c r="E187" s="15"/>
      <c r="F187" s="33"/>
      <c r="G187" s="8"/>
      <c r="H187" s="8"/>
    </row>
    <row r="188" spans="1:11" s="9" customFormat="1" x14ac:dyDescent="0.35">
      <c r="B188" s="8"/>
      <c r="C188" s="27"/>
      <c r="D188" s="33" t="s">
        <v>271</v>
      </c>
      <c r="E188" s="15">
        <f>+'Salaries Expenses'!E17</f>
        <v>476704.41</v>
      </c>
      <c r="F188" s="33"/>
      <c r="G188" s="8"/>
      <c r="H188" s="8"/>
    </row>
    <row r="189" spans="1:11" s="9" customFormat="1" x14ac:dyDescent="0.35">
      <c r="B189" s="8"/>
      <c r="C189" s="47"/>
      <c r="D189" s="48"/>
      <c r="E189" s="54"/>
      <c r="F189" s="49"/>
      <c r="J189" s="8"/>
      <c r="K189" s="8"/>
    </row>
    <row r="190" spans="1:11" s="9" customFormat="1" ht="16" thickBot="1" x14ac:dyDescent="0.4">
      <c r="B190" s="8"/>
      <c r="C190" s="47"/>
      <c r="D190" s="48"/>
      <c r="E190" s="60">
        <f>SUM(E184:E188)</f>
        <v>39091369.619999997</v>
      </c>
      <c r="F190" s="49"/>
      <c r="J190" s="8"/>
      <c r="K190" s="8"/>
    </row>
    <row r="191" spans="1:11" s="9" customFormat="1" ht="16" thickTop="1" x14ac:dyDescent="0.35">
      <c r="B191" s="8"/>
      <c r="C191" s="47"/>
      <c r="D191" s="48"/>
      <c r="E191" s="54"/>
      <c r="F191" s="49"/>
      <c r="J191" s="8"/>
      <c r="K191" s="8"/>
    </row>
    <row r="192" spans="1:11" s="9" customFormat="1" x14ac:dyDescent="0.35">
      <c r="B192" s="8"/>
      <c r="C192" s="47"/>
      <c r="D192" s="48"/>
      <c r="E192" s="54"/>
      <c r="F192" s="49"/>
      <c r="J192" s="8"/>
      <c r="K192" s="8"/>
    </row>
    <row r="193" spans="2:11" s="9" customFormat="1" x14ac:dyDescent="0.35">
      <c r="B193" s="8"/>
      <c r="C193" s="47"/>
      <c r="D193" s="48"/>
      <c r="E193" s="54"/>
      <c r="F193" s="49"/>
      <c r="J193" s="8"/>
      <c r="K193" s="8"/>
    </row>
    <row r="194" spans="2:11" s="9" customFormat="1" x14ac:dyDescent="0.35">
      <c r="B194" s="8"/>
      <c r="C194" s="47"/>
      <c r="D194" s="48"/>
      <c r="E194" s="54"/>
      <c r="F194" s="49"/>
      <c r="J194" s="8"/>
      <c r="K194" s="8"/>
    </row>
    <row r="195" spans="2:11" s="9" customFormat="1" x14ac:dyDescent="0.35">
      <c r="B195" s="8"/>
      <c r="C195" s="47"/>
      <c r="D195" s="48"/>
      <c r="E195" s="54"/>
      <c r="F195" s="49"/>
      <c r="J195" s="8"/>
      <c r="K195" s="8"/>
    </row>
    <row r="196" spans="2:11" s="9" customFormat="1" x14ac:dyDescent="0.35">
      <c r="B196" s="8"/>
      <c r="C196" s="47"/>
      <c r="D196" s="48"/>
      <c r="E196" s="54"/>
      <c r="F196" s="49"/>
      <c r="J196" s="8"/>
      <c r="K196" s="8"/>
    </row>
    <row r="197" spans="2:11" s="9" customFormat="1" x14ac:dyDescent="0.35">
      <c r="B197" s="8"/>
      <c r="C197" s="47"/>
      <c r="D197" s="48"/>
      <c r="E197" s="54"/>
      <c r="F197" s="49"/>
      <c r="J197" s="8"/>
      <c r="K197" s="8"/>
    </row>
    <row r="198" spans="2:11" s="9" customFormat="1" x14ac:dyDescent="0.35">
      <c r="B198" s="8"/>
      <c r="C198" s="47"/>
      <c r="D198" s="48"/>
      <c r="E198" s="54"/>
      <c r="F198" s="49"/>
      <c r="J198" s="8"/>
      <c r="K198" s="8"/>
    </row>
    <row r="199" spans="2:11" s="9" customFormat="1" x14ac:dyDescent="0.35">
      <c r="B199" s="8"/>
      <c r="C199" s="47"/>
      <c r="D199" s="48"/>
      <c r="E199" s="54"/>
      <c r="F199" s="49"/>
      <c r="J199" s="8"/>
      <c r="K199" s="8"/>
    </row>
    <row r="200" spans="2:11" s="9" customFormat="1" x14ac:dyDescent="0.35">
      <c r="B200" s="8"/>
      <c r="C200" s="47"/>
      <c r="D200" s="48"/>
      <c r="E200" s="54"/>
      <c r="F200" s="49"/>
      <c r="J200" s="8"/>
      <c r="K200" s="8"/>
    </row>
    <row r="201" spans="2:11" s="9" customFormat="1" x14ac:dyDescent="0.35">
      <c r="B201" s="8"/>
      <c r="C201" s="47"/>
      <c r="D201" s="48"/>
      <c r="E201" s="54"/>
      <c r="F201" s="49"/>
      <c r="J201" s="8"/>
      <c r="K201" s="8"/>
    </row>
    <row r="202" spans="2:11" s="9" customFormat="1" x14ac:dyDescent="0.35">
      <c r="B202" s="8"/>
      <c r="C202" s="47"/>
      <c r="D202" s="48"/>
      <c r="E202" s="54"/>
      <c r="F202" s="49"/>
      <c r="J202" s="8"/>
      <c r="K202" s="8"/>
    </row>
    <row r="203" spans="2:11" s="9" customFormat="1" x14ac:dyDescent="0.35">
      <c r="B203" s="8"/>
      <c r="C203" s="47"/>
      <c r="D203" s="48"/>
      <c r="E203" s="54"/>
      <c r="F203" s="49"/>
      <c r="J203" s="8"/>
      <c r="K203" s="8"/>
    </row>
    <row r="204" spans="2:11" s="9" customFormat="1" x14ac:dyDescent="0.35">
      <c r="B204" s="8"/>
      <c r="C204" s="47"/>
      <c r="D204" s="48"/>
      <c r="E204" s="54"/>
      <c r="F204" s="49"/>
      <c r="J204" s="8"/>
      <c r="K204" s="8"/>
    </row>
    <row r="205" spans="2:11" s="9" customFormat="1" x14ac:dyDescent="0.35">
      <c r="B205" s="8"/>
      <c r="C205" s="47"/>
      <c r="D205" s="48"/>
      <c r="E205" s="54"/>
      <c r="F205" s="49"/>
      <c r="J205" s="8"/>
      <c r="K205" s="8"/>
    </row>
    <row r="206" spans="2:11" s="9" customFormat="1" x14ac:dyDescent="0.35">
      <c r="B206" s="8"/>
      <c r="C206" s="47"/>
      <c r="D206" s="48"/>
      <c r="E206" s="54"/>
      <c r="F206" s="49"/>
      <c r="J206" s="8"/>
      <c r="K206" s="8"/>
    </row>
    <row r="207" spans="2:11" s="9" customFormat="1" x14ac:dyDescent="0.35">
      <c r="B207" s="8"/>
      <c r="C207" s="47"/>
      <c r="D207" s="48"/>
      <c r="E207" s="54"/>
      <c r="F207" s="49"/>
      <c r="J207" s="8"/>
      <c r="K207" s="8"/>
    </row>
    <row r="208" spans="2:11" s="9" customFormat="1" x14ac:dyDescent="0.35">
      <c r="B208" s="8"/>
      <c r="C208" s="47"/>
      <c r="D208" s="48"/>
      <c r="E208" s="54"/>
      <c r="F208" s="49"/>
      <c r="J208" s="8"/>
      <c r="K208" s="8"/>
    </row>
    <row r="209" spans="2:11" s="9" customFormat="1" x14ac:dyDescent="0.35">
      <c r="B209" s="8"/>
      <c r="C209" s="47"/>
      <c r="D209" s="48"/>
      <c r="E209" s="54"/>
      <c r="F209" s="49"/>
      <c r="J209" s="8"/>
      <c r="K209" s="8"/>
    </row>
    <row r="210" spans="2:11" s="9" customFormat="1" x14ac:dyDescent="0.35">
      <c r="B210" s="8"/>
      <c r="C210" s="47"/>
      <c r="D210" s="48"/>
      <c r="E210" s="54"/>
      <c r="F210" s="49"/>
      <c r="J210" s="8"/>
      <c r="K210" s="8"/>
    </row>
    <row r="211" spans="2:11" s="9" customFormat="1" x14ac:dyDescent="0.35">
      <c r="B211" s="8"/>
      <c r="C211" s="47"/>
      <c r="D211" s="48"/>
      <c r="E211" s="54"/>
      <c r="F211" s="49"/>
      <c r="J211" s="8"/>
      <c r="K211" s="8"/>
    </row>
    <row r="212" spans="2:11" s="9" customFormat="1" x14ac:dyDescent="0.35">
      <c r="B212" s="8"/>
      <c r="C212" s="47"/>
      <c r="D212" s="48"/>
      <c r="E212" s="54"/>
      <c r="F212" s="49"/>
      <c r="J212" s="8"/>
      <c r="K212" s="8"/>
    </row>
    <row r="213" spans="2:11" s="9" customFormat="1" x14ac:dyDescent="0.35">
      <c r="B213" s="8"/>
      <c r="C213" s="47"/>
      <c r="D213" s="48"/>
      <c r="E213" s="54"/>
      <c r="F213" s="49"/>
      <c r="J213" s="8"/>
      <c r="K213" s="8"/>
    </row>
    <row r="214" spans="2:11" s="9" customFormat="1" x14ac:dyDescent="0.35">
      <c r="B214" s="8"/>
      <c r="C214" s="47"/>
      <c r="D214" s="48"/>
      <c r="E214" s="54"/>
      <c r="F214" s="49"/>
      <c r="J214" s="8"/>
      <c r="K214" s="8"/>
    </row>
    <row r="215" spans="2:11" s="9" customFormat="1" x14ac:dyDescent="0.35">
      <c r="B215" s="8"/>
      <c r="C215" s="47"/>
      <c r="D215" s="48"/>
      <c r="E215" s="54"/>
      <c r="F215" s="49"/>
      <c r="J215" s="8"/>
      <c r="K215" s="8"/>
    </row>
    <row r="216" spans="2:11" s="9" customFormat="1" x14ac:dyDescent="0.35">
      <c r="B216" s="8"/>
      <c r="C216" s="47"/>
      <c r="D216" s="48"/>
      <c r="E216" s="54"/>
      <c r="F216" s="49"/>
      <c r="J216" s="8"/>
      <c r="K216" s="8"/>
    </row>
    <row r="217" spans="2:11" s="9" customFormat="1" x14ac:dyDescent="0.35">
      <c r="B217" s="8"/>
      <c r="C217" s="47"/>
      <c r="D217" s="48"/>
      <c r="E217" s="54"/>
      <c r="F217" s="49"/>
      <c r="J217" s="8"/>
      <c r="K217" s="8"/>
    </row>
    <row r="218" spans="2:11" s="9" customFormat="1" x14ac:dyDescent="0.35">
      <c r="C218" s="50"/>
      <c r="D218" s="51"/>
      <c r="E218" s="55"/>
      <c r="F218" s="52"/>
      <c r="J218" s="8"/>
      <c r="K218" s="8"/>
    </row>
    <row r="219" spans="2:11" s="9" customFormat="1" x14ac:dyDescent="0.35">
      <c r="C219" s="50"/>
      <c r="D219" s="51"/>
      <c r="E219" s="55"/>
      <c r="F219" s="52"/>
      <c r="J219" s="8"/>
      <c r="K219" s="8"/>
    </row>
    <row r="220" spans="2:11" s="9" customFormat="1" x14ac:dyDescent="0.35">
      <c r="C220" s="50"/>
      <c r="D220" s="51"/>
      <c r="E220" s="55"/>
      <c r="F220" s="52"/>
      <c r="J220" s="8"/>
      <c r="K220" s="8"/>
    </row>
    <row r="221" spans="2:11" s="9" customFormat="1" x14ac:dyDescent="0.35">
      <c r="C221" s="50"/>
      <c r="D221" s="51"/>
      <c r="E221" s="55"/>
      <c r="F221" s="52"/>
      <c r="J221" s="8"/>
      <c r="K221" s="8"/>
    </row>
    <row r="222" spans="2:11" s="9" customFormat="1" x14ac:dyDescent="0.35">
      <c r="C222" s="50"/>
      <c r="D222" s="51"/>
      <c r="E222" s="55"/>
      <c r="F222" s="52"/>
      <c r="J222" s="8"/>
      <c r="K222" s="8"/>
    </row>
    <row r="223" spans="2:11" s="9" customFormat="1" x14ac:dyDescent="0.35">
      <c r="C223" s="50"/>
      <c r="D223" s="51"/>
      <c r="E223" s="55"/>
      <c r="F223" s="52"/>
      <c r="J223" s="8"/>
      <c r="K223" s="8"/>
    </row>
    <row r="224" spans="2:11" s="9" customFormat="1" x14ac:dyDescent="0.35">
      <c r="C224" s="50"/>
      <c r="D224" s="51"/>
      <c r="E224" s="55"/>
      <c r="F224" s="52"/>
      <c r="J224" s="8"/>
      <c r="K224" s="8"/>
    </row>
    <row r="225" spans="3:11" s="9" customFormat="1" x14ac:dyDescent="0.35">
      <c r="C225" s="50"/>
      <c r="D225" s="51"/>
      <c r="E225" s="55"/>
      <c r="F225" s="52"/>
      <c r="J225" s="8"/>
      <c r="K225" s="8"/>
    </row>
    <row r="226" spans="3:11" s="9" customFormat="1" x14ac:dyDescent="0.35">
      <c r="C226" s="50"/>
      <c r="D226" s="51"/>
      <c r="E226" s="55"/>
      <c r="F226" s="52"/>
      <c r="J226" s="8"/>
      <c r="K226" s="8"/>
    </row>
    <row r="227" spans="3:11" s="9" customFormat="1" x14ac:dyDescent="0.35">
      <c r="C227" s="50"/>
      <c r="D227" s="51"/>
      <c r="E227" s="55"/>
      <c r="F227" s="52"/>
      <c r="J227" s="8"/>
      <c r="K227" s="8"/>
    </row>
    <row r="228" spans="3:11" s="9" customFormat="1" x14ac:dyDescent="0.35">
      <c r="C228" s="50"/>
      <c r="D228" s="51"/>
      <c r="E228" s="55"/>
      <c r="F228" s="52"/>
      <c r="J228" s="8"/>
      <c r="K228" s="8"/>
    </row>
    <row r="229" spans="3:11" s="9" customFormat="1" x14ac:dyDescent="0.35">
      <c r="C229" s="50"/>
      <c r="D229" s="51"/>
      <c r="E229" s="55"/>
      <c r="F229" s="52"/>
      <c r="J229" s="8"/>
      <c r="K229" s="8"/>
    </row>
    <row r="230" spans="3:11" s="9" customFormat="1" x14ac:dyDescent="0.35">
      <c r="C230" s="50"/>
      <c r="D230" s="51"/>
      <c r="E230" s="55"/>
      <c r="F230" s="52"/>
      <c r="J230" s="8"/>
      <c r="K230" s="8"/>
    </row>
    <row r="231" spans="3:11" s="9" customFormat="1" x14ac:dyDescent="0.35">
      <c r="C231" s="50"/>
      <c r="D231" s="51"/>
      <c r="E231" s="55"/>
      <c r="F231" s="52"/>
      <c r="J231" s="8"/>
      <c r="K231" s="8"/>
    </row>
    <row r="232" spans="3:11" s="9" customFormat="1" x14ac:dyDescent="0.35">
      <c r="C232" s="50"/>
      <c r="D232" s="51"/>
      <c r="E232" s="55"/>
      <c r="F232" s="52"/>
      <c r="J232" s="8"/>
      <c r="K232" s="8"/>
    </row>
    <row r="233" spans="3:11" s="9" customFormat="1" x14ac:dyDescent="0.35">
      <c r="C233" s="50"/>
      <c r="D233" s="51"/>
      <c r="E233" s="55"/>
      <c r="F233" s="52"/>
      <c r="J233" s="8"/>
      <c r="K233" s="8"/>
    </row>
    <row r="234" spans="3:11" s="9" customFormat="1" x14ac:dyDescent="0.35">
      <c r="C234" s="50"/>
      <c r="D234" s="51"/>
      <c r="E234" s="55"/>
      <c r="F234" s="52"/>
      <c r="J234" s="8"/>
      <c r="K234" s="8"/>
    </row>
    <row r="235" spans="3:11" s="9" customFormat="1" x14ac:dyDescent="0.35">
      <c r="C235" s="50"/>
      <c r="D235" s="51"/>
      <c r="E235" s="55"/>
      <c r="F235" s="52"/>
      <c r="J235" s="8"/>
      <c r="K235" s="8"/>
    </row>
    <row r="236" spans="3:11" s="9" customFormat="1" x14ac:dyDescent="0.35">
      <c r="C236" s="50"/>
      <c r="D236" s="51"/>
      <c r="E236" s="55"/>
      <c r="F236" s="52"/>
      <c r="J236" s="8"/>
      <c r="K236" s="8"/>
    </row>
    <row r="237" spans="3:11" s="9" customFormat="1" x14ac:dyDescent="0.35">
      <c r="C237" s="50"/>
      <c r="D237" s="51"/>
      <c r="E237" s="55"/>
      <c r="F237" s="52"/>
      <c r="J237" s="8"/>
      <c r="K237" s="8"/>
    </row>
    <row r="238" spans="3:11" s="9" customFormat="1" x14ac:dyDescent="0.35">
      <c r="C238" s="50"/>
      <c r="D238" s="51"/>
      <c r="E238" s="55"/>
      <c r="F238" s="52"/>
      <c r="J238" s="8"/>
      <c r="K238" s="8"/>
    </row>
    <row r="239" spans="3:11" s="9" customFormat="1" x14ac:dyDescent="0.35">
      <c r="C239" s="50"/>
      <c r="D239" s="51"/>
      <c r="E239" s="55"/>
      <c r="F239" s="52"/>
      <c r="J239" s="8"/>
      <c r="K239" s="8"/>
    </row>
    <row r="240" spans="3:11" s="9" customFormat="1" x14ac:dyDescent="0.35">
      <c r="C240" s="50"/>
      <c r="D240" s="51"/>
      <c r="E240" s="55"/>
      <c r="F240" s="52"/>
      <c r="J240" s="8"/>
      <c r="K240" s="8"/>
    </row>
    <row r="241" spans="3:11" s="9" customFormat="1" x14ac:dyDescent="0.35">
      <c r="C241" s="50"/>
      <c r="D241" s="51"/>
      <c r="E241" s="55"/>
      <c r="F241" s="52"/>
      <c r="J241" s="8"/>
      <c r="K241" s="8"/>
    </row>
    <row r="242" spans="3:11" s="9" customFormat="1" x14ac:dyDescent="0.35">
      <c r="C242" s="50"/>
      <c r="D242" s="51"/>
      <c r="E242" s="55"/>
      <c r="F242" s="52"/>
      <c r="J242" s="8"/>
      <c r="K242" s="8"/>
    </row>
  </sheetData>
  <sortState xmlns:xlrd2="http://schemas.microsoft.com/office/spreadsheetml/2017/richdata2" ref="A8:C182">
    <sortCondition ref="A8:A182"/>
  </sortState>
  <pageMargins left="0.7" right="0.7" top="0.75" bottom="0.75" header="0.3" footer="0.3"/>
  <pageSetup scale="62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9C56-ED4D-4817-B0A0-C9CA469D8998}">
  <dimension ref="C2:K18"/>
  <sheetViews>
    <sheetView zoomScaleNormal="100" workbookViewId="0">
      <selection activeCell="C6" sqref="C6"/>
    </sheetView>
  </sheetViews>
  <sheetFormatPr defaultRowHeight="14.5" x14ac:dyDescent="0.35"/>
  <cols>
    <col min="3" max="3" width="14.1796875" style="12" customWidth="1"/>
    <col min="4" max="4" width="27.453125" style="63" customWidth="1"/>
    <col min="5" max="5" width="16.54296875" style="25" customWidth="1"/>
    <col min="10" max="10" width="10.54296875" bestFit="1" customWidth="1"/>
    <col min="11" max="11" width="10.54296875" style="3" bestFit="1" customWidth="1"/>
  </cols>
  <sheetData>
    <row r="2" spans="3:10" ht="18" x14ac:dyDescent="0.4">
      <c r="C2" s="2" t="s">
        <v>0</v>
      </c>
      <c r="D2" s="62"/>
      <c r="E2" s="21"/>
      <c r="F2" s="1"/>
    </row>
    <row r="3" spans="3:10" ht="18" x14ac:dyDescent="0.4">
      <c r="C3" s="2" t="s">
        <v>7</v>
      </c>
      <c r="D3" s="62"/>
      <c r="E3" s="21"/>
    </row>
    <row r="4" spans="3:10" ht="18" x14ac:dyDescent="0.4">
      <c r="C4" s="2" t="s">
        <v>8</v>
      </c>
      <c r="D4" s="62"/>
      <c r="E4" s="21"/>
    </row>
    <row r="5" spans="3:10" ht="17.5" x14ac:dyDescent="0.35">
      <c r="C5" s="66" t="s">
        <v>270</v>
      </c>
    </row>
    <row r="7" spans="3:10" ht="15.5" x14ac:dyDescent="0.35">
      <c r="C7" s="13" t="s">
        <v>6</v>
      </c>
      <c r="D7" s="13" t="s">
        <v>9</v>
      </c>
      <c r="E7" s="22" t="s">
        <v>4</v>
      </c>
    </row>
    <row r="8" spans="3:10" ht="15.5" x14ac:dyDescent="0.35">
      <c r="C8" s="61">
        <v>43982</v>
      </c>
      <c r="D8" s="14" t="s">
        <v>263</v>
      </c>
      <c r="E8" s="23">
        <f>1254.24+670.86</f>
        <v>1925.1</v>
      </c>
    </row>
    <row r="9" spans="3:10" ht="15.5" x14ac:dyDescent="0.35">
      <c r="C9" s="61">
        <v>43982</v>
      </c>
      <c r="D9" s="14" t="s">
        <v>269</v>
      </c>
      <c r="E9" s="23">
        <f>1742.28+651.33</f>
        <v>2393.61</v>
      </c>
      <c r="J9" s="10"/>
    </row>
    <row r="10" spans="3:10" ht="15.5" x14ac:dyDescent="0.35">
      <c r="C10" s="61">
        <v>43982</v>
      </c>
      <c r="D10" s="14" t="s">
        <v>158</v>
      </c>
      <c r="E10" s="23">
        <f>12345.86+7816.73</f>
        <v>20162.59</v>
      </c>
    </row>
    <row r="11" spans="3:10" ht="15.5" x14ac:dyDescent="0.35">
      <c r="C11" s="61">
        <v>43982</v>
      </c>
      <c r="D11" s="14" t="s">
        <v>252</v>
      </c>
      <c r="E11" s="23">
        <f>2003.94+934.29</f>
        <v>2938.23</v>
      </c>
    </row>
    <row r="12" spans="3:10" ht="15.5" x14ac:dyDescent="0.35">
      <c r="C12" s="61">
        <v>43979</v>
      </c>
      <c r="D12" s="14" t="s">
        <v>140</v>
      </c>
      <c r="E12" s="23">
        <f>215756+6465.53+80545.76</f>
        <v>302767.28999999998</v>
      </c>
    </row>
    <row r="13" spans="3:10" ht="15.5" x14ac:dyDescent="0.35">
      <c r="C13" s="61">
        <v>43982</v>
      </c>
      <c r="D13" s="14" t="s">
        <v>162</v>
      </c>
      <c r="E13" s="23">
        <f>11709.92+6616.48</f>
        <v>18326.400000000001</v>
      </c>
    </row>
    <row r="14" spans="3:10" ht="15.5" x14ac:dyDescent="0.35">
      <c r="C14" s="61">
        <v>43982</v>
      </c>
      <c r="D14" s="14" t="s">
        <v>161</v>
      </c>
      <c r="E14" s="23">
        <f>87713.18+4286.6+36191.41</f>
        <v>128191.19</v>
      </c>
    </row>
    <row r="15" spans="3:10" x14ac:dyDescent="0.35">
      <c r="C15" s="11"/>
      <c r="D15" s="34"/>
      <c r="E15" s="24"/>
    </row>
    <row r="17" spans="5:5" ht="16" thickBot="1" x14ac:dyDescent="0.4">
      <c r="E17" s="65">
        <f>SUM(E8:E16)</f>
        <v>476704.41</v>
      </c>
    </row>
    <row r="18" spans="5:5" ht="15" thickTop="1" x14ac:dyDescent="0.35"/>
  </sheetData>
  <pageMargins left="0.7" right="0.7" top="0.75" bottom="0.75" header="0.3" footer="0.3"/>
  <pageSetup scale="88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F51A06C0D1C4E956932000EE6386A" ma:contentTypeVersion="5" ma:contentTypeDescription="Create a new document." ma:contentTypeScope="" ma:versionID="125d4fb76c082353fb77305524c9d932">
  <xsd:schema xmlns:xsd="http://www.w3.org/2001/XMLSchema" xmlns:xs="http://www.w3.org/2001/XMLSchema" xmlns:p="http://schemas.microsoft.com/office/2006/metadata/properties" xmlns:ns3="6ba237c1-8d31-4001-94bf-cd13b3313be1" xmlns:ns4="16780bfd-496a-4251-aaeb-e9779a03b354" targetNamespace="http://schemas.microsoft.com/office/2006/metadata/properties" ma:root="true" ma:fieldsID="11b1c108638f4b908f9e957091c0b8d1" ns3:_="" ns4:_="">
    <xsd:import namespace="6ba237c1-8d31-4001-94bf-cd13b3313be1"/>
    <xsd:import namespace="16780bfd-496a-4251-aaeb-e9779a03b3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237c1-8d31-4001-94bf-cd13b3313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80bfd-496a-4251-aaeb-e9779a03b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2D30CD-137B-4E0A-A80F-80F4179295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720559-F7A2-4BFD-865E-45E289E81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237c1-8d31-4001-94bf-cd13b3313be1"/>
    <ds:schemaRef ds:uri="16780bfd-496a-4251-aaeb-e9779a03b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2B8292-F4C4-4737-A1CB-37C97AFB87E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16780bfd-496a-4251-aaeb-e9779a03b354"/>
    <ds:schemaRef ds:uri="http://purl.org/dc/elements/1.1/"/>
    <ds:schemaRef ds:uri="http://schemas.microsoft.com/office/2006/metadata/properties"/>
    <ds:schemaRef ds:uri="6ba237c1-8d31-4001-94bf-cd13b3313be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Operating Expenses </vt:lpstr>
      <vt:lpstr>Salaries Expenses</vt:lpstr>
      <vt:lpstr>'Operating Expenses '!Print_Area</vt:lpstr>
      <vt:lpstr>'Salaries Expenses'!Print_Area</vt:lpstr>
      <vt:lpstr>'Operating Expenses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Lopez</dc:creator>
  <cp:lastModifiedBy>Deanna Ruschioni</cp:lastModifiedBy>
  <cp:lastPrinted>2020-06-29T16:50:47Z</cp:lastPrinted>
  <dcterms:created xsi:type="dcterms:W3CDTF">2020-06-02T05:32:38Z</dcterms:created>
  <dcterms:modified xsi:type="dcterms:W3CDTF">2020-06-29T18:29:05Z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14.7</vt:lpwstr>
  </property>
  <property fmtid="{D5CDD505-2E9C-101B-9397-08002B2CF9AE}" pid="3" name="ContentTypeId">
    <vt:lpwstr>0x010100029F51A06C0D1C4E956932000EE6386A</vt:lpwstr>
  </property>
</Properties>
</file>