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VID19\CARES Act Funding\Transparency Reports\"/>
    </mc:Choice>
  </mc:AlternateContent>
  <xr:revisionPtr revIDLastSave="0" documentId="13_ncr:1_{1F550807-BA2E-4672-B202-8EC22207614C}" xr6:coauthVersionLast="45" xr6:coauthVersionMax="45" xr10:uidLastSave="{00000000-0000-0000-0000-000000000000}"/>
  <bookViews>
    <workbookView xWindow="46440" yWindow="405" windowWidth="21600" windowHeight="11145" xr2:uid="{DAEF6EE8-972F-422D-8D76-DDDBB4C88773}"/>
  </bookViews>
  <sheets>
    <sheet name="Operating Expenses " sheetId="6" r:id="rId1"/>
    <sheet name="Salaries Expenses" sheetId="2" r:id="rId2"/>
  </sheets>
  <definedNames>
    <definedName name="_xlnm._FilterDatabase" localSheetId="0" hidden="1">'Operating Expenses '!$A$7:$F$168</definedName>
    <definedName name="_xlnm.Print_Area" localSheetId="0">'Operating Expenses '!$A$1:$F$1017</definedName>
    <definedName name="_xlnm.Print_Area" localSheetId="1">'Salaries Expenses'!$A$1:$E$78</definedName>
    <definedName name="_xlnm.Print_Titles" localSheetId="0">'Operating Expenses '!$7:$7</definedName>
    <definedName name="_xlnm.Print_Titles" localSheetId="1">'Salaries Expenses'!$1:$5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E65" i="2" l="1"/>
  <c r="E32" i="2"/>
  <c r="E38" i="2" l="1"/>
  <c r="E71" i="2"/>
  <c r="E22" i="2" l="1"/>
  <c r="E23" i="2"/>
  <c r="E29" i="2" l="1"/>
  <c r="E69" i="2" l="1"/>
  <c r="E74" i="2" s="1"/>
  <c r="E1012" i="6" s="1"/>
  <c r="C937" i="6" l="1"/>
  <c r="C983" i="6"/>
  <c r="C928" i="6"/>
  <c r="C923" i="6"/>
  <c r="C914" i="6"/>
  <c r="C912" i="6"/>
  <c r="C911" i="6"/>
  <c r="C5" i="2" l="1"/>
  <c r="C828" i="6" l="1"/>
  <c r="C782" i="6"/>
  <c r="C777" i="6"/>
  <c r="C776" i="6"/>
  <c r="E45" i="2" l="1"/>
  <c r="E34" i="2" l="1"/>
  <c r="E41" i="2" s="1"/>
  <c r="E50" i="2"/>
  <c r="E57" i="2" s="1"/>
  <c r="E1011" i="6" s="1"/>
  <c r="C678" i="6"/>
  <c r="E1010" i="6" l="1"/>
  <c r="E10" i="2"/>
  <c r="E21" i="2" l="1"/>
  <c r="C631" i="6" l="1"/>
  <c r="C675" i="6"/>
  <c r="C659" i="6"/>
  <c r="C589" i="6"/>
  <c r="C548" i="6"/>
  <c r="C544" i="6"/>
  <c r="E24" i="2" l="1"/>
  <c r="E1009" i="6" s="1"/>
  <c r="E8" i="2" l="1"/>
  <c r="E11" i="2"/>
  <c r="E9" i="2"/>
  <c r="E15" i="2" l="1"/>
  <c r="E76" i="2" s="1"/>
  <c r="C90" i="6"/>
  <c r="C64" i="6"/>
  <c r="C177" i="6"/>
  <c r="C81" i="6"/>
  <c r="C80" i="6"/>
  <c r="C102" i="6"/>
  <c r="C79" i="6"/>
  <c r="C161" i="6"/>
  <c r="C77" i="6"/>
  <c r="C76" i="6"/>
  <c r="C112" i="6"/>
  <c r="C148" i="6"/>
  <c r="C109" i="6"/>
  <c r="C25" i="6"/>
  <c r="C71" i="6"/>
  <c r="C70" i="6"/>
  <c r="E1008" i="6" l="1"/>
  <c r="C57" i="6"/>
  <c r="C55" i="6"/>
  <c r="E996" i="6" l="1"/>
  <c r="E1017" i="6" s="1"/>
  <c r="E1020" i="6" s="1"/>
</calcChain>
</file>

<file path=xl/sharedStrings.xml><?xml version="1.0" encoding="utf-8"?>
<sst xmlns="http://schemas.openxmlformats.org/spreadsheetml/2006/main" count="3684" uniqueCount="1297">
  <si>
    <t>El Paso County, Colorado</t>
  </si>
  <si>
    <t xml:space="preserve">Payment Date </t>
  </si>
  <si>
    <t xml:space="preserve">Payment Amount </t>
  </si>
  <si>
    <t xml:space="preserve">Vendor Payee </t>
  </si>
  <si>
    <t xml:space="preserve">Amount </t>
  </si>
  <si>
    <t>COVID Operating Expenses</t>
  </si>
  <si>
    <t xml:space="preserve">Date </t>
  </si>
  <si>
    <t xml:space="preserve">COVID Salaries Expenses </t>
  </si>
  <si>
    <t>CARES Act Transparency Reporting</t>
  </si>
  <si>
    <t xml:space="preserve">Department </t>
  </si>
  <si>
    <t xml:space="preserve">Description of Purchases </t>
  </si>
  <si>
    <t>Bedford Industries Inc</t>
  </si>
  <si>
    <t>Zip Up Zipper Inc</t>
  </si>
  <si>
    <t>Amazon.com LLC</t>
  </si>
  <si>
    <t>WW Grainger Inc</t>
  </si>
  <si>
    <t>High Country Quilt Shop</t>
  </si>
  <si>
    <t>PushPlastic.com</t>
  </si>
  <si>
    <t>Woody Creek Distillers</t>
  </si>
  <si>
    <t>King Soopers Inc</t>
  </si>
  <si>
    <t>Wal-Mart</t>
  </si>
  <si>
    <t>Arrowhead Forensics</t>
  </si>
  <si>
    <t>Fastenal Company</t>
  </si>
  <si>
    <t>Home Depot</t>
  </si>
  <si>
    <t>4MD Medical Solutions LLC</t>
  </si>
  <si>
    <t>Safety Station LLC</t>
  </si>
  <si>
    <t>Digital Temporal Thermometers</t>
  </si>
  <si>
    <t>Digital Thermometer Covers</t>
  </si>
  <si>
    <t>Hand Sanitizer</t>
  </si>
  <si>
    <t>Protective Isolation Gown</t>
  </si>
  <si>
    <t>Nitrile Disposable Gloves</t>
  </si>
  <si>
    <t>505487 4/06/20</t>
  </si>
  <si>
    <t>SO84</t>
  </si>
  <si>
    <t>505487 4/14/20</t>
  </si>
  <si>
    <t>505487 5/04/20</t>
  </si>
  <si>
    <t>112-0415242-1829060</t>
  </si>
  <si>
    <t>112-0493687-4280228</t>
  </si>
  <si>
    <t>112-3027287-3885839</t>
  </si>
  <si>
    <t>112-4549743-0755414</t>
  </si>
  <si>
    <t>505487 4/08/20</t>
  </si>
  <si>
    <t>857-SO411</t>
  </si>
  <si>
    <t>COCO294689</t>
  </si>
  <si>
    <t>CA80232549-A</t>
  </si>
  <si>
    <t>CA80161990</t>
  </si>
  <si>
    <t>CA80232549</t>
  </si>
  <si>
    <t>C1647555-1</t>
  </si>
  <si>
    <t>C1647555-2</t>
  </si>
  <si>
    <t>j2 Global Communications Inc</t>
  </si>
  <si>
    <t>Uline Inc</t>
  </si>
  <si>
    <t>059970/9521181</t>
  </si>
  <si>
    <t>IE9052182</t>
  </si>
  <si>
    <t>ConvergeOne Inc</t>
  </si>
  <si>
    <t>Insight Public Sector Inc</t>
  </si>
  <si>
    <t>XHN3171</t>
  </si>
  <si>
    <t>XND3056</t>
  </si>
  <si>
    <t>XFD2846</t>
  </si>
  <si>
    <t>XKR5925</t>
  </si>
  <si>
    <t>XKR7310</t>
  </si>
  <si>
    <t>XQG2829</t>
  </si>
  <si>
    <t>XFF3140</t>
  </si>
  <si>
    <t>XCZ2352</t>
  </si>
  <si>
    <t>XGC9139</t>
  </si>
  <si>
    <t>XHB6697</t>
  </si>
  <si>
    <t>XHJ6188</t>
  </si>
  <si>
    <t>XHL0176</t>
  </si>
  <si>
    <t>CDW Government Inc</t>
  </si>
  <si>
    <t>0285068-IN</t>
  </si>
  <si>
    <t>0285266-IN</t>
  </si>
  <si>
    <t>0287595-IN</t>
  </si>
  <si>
    <t>Riverside Technologies Inc</t>
  </si>
  <si>
    <t>KKTV</t>
  </si>
  <si>
    <t>Our Community News Inc</t>
  </si>
  <si>
    <t>Promoting MV Online Services</t>
  </si>
  <si>
    <t>1604839-1</t>
  </si>
  <si>
    <t>Waxie Sanitary Supply</t>
  </si>
  <si>
    <t>Western Paper Distributors Inc</t>
  </si>
  <si>
    <t>ICS Jail Supplies Inc</t>
  </si>
  <si>
    <t>W3574400</t>
  </si>
  <si>
    <t>Bob Barker Company Inc</t>
  </si>
  <si>
    <t>WEB000660201</t>
  </si>
  <si>
    <t>WEB000663240</t>
  </si>
  <si>
    <t>W3574600</t>
  </si>
  <si>
    <t>W3574601</t>
  </si>
  <si>
    <t>WEB000660253</t>
  </si>
  <si>
    <t>Dell Marketing LP</t>
  </si>
  <si>
    <t>Protective Masks</t>
  </si>
  <si>
    <t>Dallas Regenerative Solutions</t>
  </si>
  <si>
    <t>Trinity Services Group Inc</t>
  </si>
  <si>
    <t>W855655555</t>
  </si>
  <si>
    <t>W952159183</t>
  </si>
  <si>
    <t>2464400-00</t>
  </si>
  <si>
    <t>112-2509463-8581810</t>
  </si>
  <si>
    <t>112-5376194-3615448</t>
  </si>
  <si>
    <t>112-0468148-8248246</t>
  </si>
  <si>
    <t>112-0916520-8213060</t>
  </si>
  <si>
    <t>112-1812046-7195451</t>
  </si>
  <si>
    <t>112-9016569-9655432</t>
  </si>
  <si>
    <t>112-5393913-3267424</t>
  </si>
  <si>
    <t>112-0641508-4878663</t>
  </si>
  <si>
    <t>W952303851</t>
  </si>
  <si>
    <t>Disposable Gowns</t>
  </si>
  <si>
    <t>Cleaning Supplies</t>
  </si>
  <si>
    <t>Thermometers</t>
  </si>
  <si>
    <t>Disposable Facemasks</t>
  </si>
  <si>
    <t>Batteries for Thermometers</t>
  </si>
  <si>
    <t>UV Sterilization Cabinet</t>
  </si>
  <si>
    <t>Rampart Supply Inc</t>
  </si>
  <si>
    <t>Safety Glasses USA Inc</t>
  </si>
  <si>
    <t>SwabTek</t>
  </si>
  <si>
    <t>Zep Sales and Service</t>
  </si>
  <si>
    <t>Great Western Seal and Gasket</t>
  </si>
  <si>
    <t>El Paso County Purchasing Card</t>
  </si>
  <si>
    <t>Southern Labware Inc</t>
  </si>
  <si>
    <t>Dollamur LP</t>
  </si>
  <si>
    <t>114-0442538-5473828</t>
  </si>
  <si>
    <t>111-5613915-5376266</t>
  </si>
  <si>
    <t>114-6840737-7767465</t>
  </si>
  <si>
    <t>111-3732978-7277067</t>
  </si>
  <si>
    <t>111-3469560-6527459</t>
  </si>
  <si>
    <t>4892830758A</t>
  </si>
  <si>
    <t>4880367636A</t>
  </si>
  <si>
    <t>4906332579A</t>
  </si>
  <si>
    <t>Goodwill Staff</t>
  </si>
  <si>
    <t>20017003 111-9288840-2337850</t>
  </si>
  <si>
    <t>20017016 111-8897474-3059418</t>
  </si>
  <si>
    <t>Diamond Vogel Paint Center</t>
  </si>
  <si>
    <t>Partsmaster</t>
  </si>
  <si>
    <t>A &amp; C Plastics Inc</t>
  </si>
  <si>
    <t>Weight Sign Kit</t>
  </si>
  <si>
    <t>Stands for Sanitizer Stations</t>
  </si>
  <si>
    <t>20017015 111-9432598-9010603</t>
  </si>
  <si>
    <t>20017018 111-0304964-1893016A</t>
  </si>
  <si>
    <t>20018637 730110096</t>
  </si>
  <si>
    <t>20018656 23527297</t>
  </si>
  <si>
    <t>20018344 00083212</t>
  </si>
  <si>
    <t>20018345 00083342</t>
  </si>
  <si>
    <t>20018346 111-7204545-7485860</t>
  </si>
  <si>
    <t>20018347 111-8358814-0472264</t>
  </si>
  <si>
    <t>20018348 111-8677198-2086600</t>
  </si>
  <si>
    <t xml:space="preserve">Health Quest </t>
  </si>
  <si>
    <t xml:space="preserve">Public Health </t>
  </si>
  <si>
    <t>010439</t>
  </si>
  <si>
    <t xml:space="preserve">Home Deposit </t>
  </si>
  <si>
    <t>055765/1233842</t>
  </si>
  <si>
    <t xml:space="preserve">Lockbox Mailbox </t>
  </si>
  <si>
    <t>072342</t>
  </si>
  <si>
    <t xml:space="preserve">Disposable Gowns </t>
  </si>
  <si>
    <t xml:space="preserve">Fisher Health Care </t>
  </si>
  <si>
    <t xml:space="preserve">Diamond Shamrock </t>
  </si>
  <si>
    <t xml:space="preserve">Best Buy  Gov, LLC </t>
  </si>
  <si>
    <t xml:space="preserve">Office Depot, INC </t>
  </si>
  <si>
    <t>004196</t>
  </si>
  <si>
    <t>455495044001</t>
  </si>
  <si>
    <t>095955</t>
  </si>
  <si>
    <t>INV11306803</t>
  </si>
  <si>
    <t>INV11854061</t>
  </si>
  <si>
    <t>Zoom Video Com.</t>
  </si>
  <si>
    <t>2020-03</t>
  </si>
  <si>
    <t xml:space="preserve">Additional Zoom License </t>
  </si>
  <si>
    <t xml:space="preserve">TOTAL </t>
  </si>
  <si>
    <t xml:space="preserve">Sheriff </t>
  </si>
  <si>
    <t xml:space="preserve">Clerk &amp; Recorder </t>
  </si>
  <si>
    <t>N95 Disposable Particulate Respirator Mask</t>
  </si>
  <si>
    <t>Plastic Guards for EPC</t>
  </si>
  <si>
    <t xml:space="preserve">Spray Bottles for Hand Sanitizer </t>
  </si>
  <si>
    <t xml:space="preserve">Lab Coats </t>
  </si>
  <si>
    <t xml:space="preserve">Printer Ink Cartridges </t>
  </si>
  <si>
    <t>Disinfectant Cleaning Supplies</t>
  </si>
  <si>
    <t>Soap Dispenser Products</t>
  </si>
  <si>
    <t xml:space="preserve">Disinfectant Spray Bottles </t>
  </si>
  <si>
    <t xml:space="preserve">Spray Bottles for Disinfectant Sanitizer </t>
  </si>
  <si>
    <t>Protective Isolation Gown &amp; Nitrile Disposable Gloves</t>
  </si>
  <si>
    <t xml:space="preserve">Wire RR-K Spacing Tie Metal Insert Face Mask </t>
  </si>
  <si>
    <t>USB to VGA Adapters for Computers</t>
  </si>
  <si>
    <t xml:space="preserve">Ink  Black/ USB Adapters </t>
  </si>
  <si>
    <t>Hygiene Product -Toothbrushes</t>
  </si>
  <si>
    <t xml:space="preserve">Protective Glasses </t>
  </si>
  <si>
    <t xml:space="preserve">2 Palo Threat Prevention, 2 Palo Premium Support 3 yr,Wildfire for PA-850-subscriptions, 2 Palo PA-850 Security Appliance </t>
  </si>
  <si>
    <t xml:space="preserve">3ft  Mini Display Ports to use Surface tablets with monitors </t>
  </si>
  <si>
    <t xml:space="preserve">200 Microsoft Surface docking stations </t>
  </si>
  <si>
    <t xml:space="preserve">26 SFP'S  for Firewall and Network Connection </t>
  </si>
  <si>
    <t xml:space="preserve">10 Microsoft Surface docking station  </t>
  </si>
  <si>
    <t>1 Microsoft Surface Laptops</t>
  </si>
  <si>
    <t xml:space="preserve">100 Mycroft Complete Extended Service </t>
  </si>
  <si>
    <t>100 Microsoft Surface Laptops</t>
  </si>
  <si>
    <t xml:space="preserve">4 Microsoft Surface Laptop </t>
  </si>
  <si>
    <t>150 Microsoft Surface Pro LTE</t>
  </si>
  <si>
    <t xml:space="preserve">150 Microsoft Surface Pro Type Cover </t>
  </si>
  <si>
    <t>150 Microsoft Complete Extended Service</t>
  </si>
  <si>
    <t>Jabber Licenses</t>
  </si>
  <si>
    <t xml:space="preserve">Dell Latitude Laptops </t>
  </si>
  <si>
    <t>Disinfecting Mat Surface Cleaner</t>
  </si>
  <si>
    <t xml:space="preserve">Dr Robin Johnson MD </t>
  </si>
  <si>
    <t xml:space="preserve">20018232 11033 /20018230 10994 </t>
  </si>
  <si>
    <t>Collared Disposable Coverall, Nitrile Disposable Gloves, N95 Disposable Particulate Respirator Mask</t>
  </si>
  <si>
    <t>3 Temp Employees to help cleaning all EPC  locations</t>
  </si>
  <si>
    <t>Face Shields</t>
  </si>
  <si>
    <t>Fabric Materials for Mask Project</t>
  </si>
  <si>
    <t>Performance Handheld Sanitizer Sprayer</t>
  </si>
  <si>
    <t>Clear Safety Goggle</t>
  </si>
  <si>
    <t>Clear Safety Goggle &amp; Disinfectant Spray bottles</t>
  </si>
  <si>
    <t xml:space="preserve">Padlocks /Safety Rotating Post to secure area </t>
  </si>
  <si>
    <t xml:space="preserve">Supplies to make Secure Area for Covid19 Supplies </t>
  </si>
  <si>
    <t xml:space="preserve">Hygiene Products - Razors, Toothbrush, Combs </t>
  </si>
  <si>
    <t xml:space="preserve">Hygiene Products - Spit Hoods </t>
  </si>
  <si>
    <t xml:space="preserve">Snap Deploy for Imaging of Laptops </t>
  </si>
  <si>
    <t>Adobe sign for Enterprise</t>
  </si>
  <si>
    <t>eVoice cloud-based services telephone PIO to answer calls remotely 3/22 to 4/21</t>
  </si>
  <si>
    <t>eVoice cloud-based services telephone PIO to answer calls remotely 4/22/ to 5/21</t>
  </si>
  <si>
    <t>Materials for Mask Project-Bags</t>
  </si>
  <si>
    <t>Promoting Mail in Ballot</t>
  </si>
  <si>
    <t>White boards for Staff to track Covid19 Cases</t>
  </si>
  <si>
    <t xml:space="preserve">PPE Supplies double side tape for plastic face mask </t>
  </si>
  <si>
    <t xml:space="preserve">Plastic Sheets/ Face Guards for First Responders </t>
  </si>
  <si>
    <t>200 -HP ProBook 650 G5 15.6" Notebook</t>
  </si>
  <si>
    <t xml:space="preserve">400 -Essential Caring Case with EPC Logo </t>
  </si>
  <si>
    <t>Safety Glasses</t>
  </si>
  <si>
    <t xml:space="preserve">Headgear w/Ratchet &amp; Perm guard PPE  Healthcare Facilities </t>
  </si>
  <si>
    <t xml:space="preserve">Disinfectant Wipes </t>
  </si>
  <si>
    <t>Banner to promote Motor Vehicle online/inform public</t>
  </si>
  <si>
    <t xml:space="preserve">Styrofoam Trays for sanitation  </t>
  </si>
  <si>
    <t>Safety Glasses &amp; Nitrile Disposable Gloves</t>
  </si>
  <si>
    <t xml:space="preserve">Cables/Charges/Wall plug </t>
  </si>
  <si>
    <t xml:space="preserve">Materials for Mask Project -Thread </t>
  </si>
  <si>
    <t xml:space="preserve">Covid19 Disinfectant Cleaning Supplies </t>
  </si>
  <si>
    <t>Covid19 Disinfectant Cleaning Supplies</t>
  </si>
  <si>
    <t>Disposable Gloves</t>
  </si>
  <si>
    <t>Covid19 Disinfectant Cleaning Supplies &amp; Disposable Gloves</t>
  </si>
  <si>
    <t xml:space="preserve">Safety Glasses </t>
  </si>
  <si>
    <t xml:space="preserve">Disinfectant &amp;dispenser to Patrol Vehicles </t>
  </si>
  <si>
    <t xml:space="preserve">Hand Sanitizer/ Purell Soap </t>
  </si>
  <si>
    <t>Covid19 Disinfectant Laundry Supplies</t>
  </si>
  <si>
    <t xml:space="preserve">Protective Goggles, Dust Goggles, Nitrile Disposable Gloves, Neoprene Disposable Gloves </t>
  </si>
  <si>
    <t>Neoprene Disposable Gloves</t>
  </si>
  <si>
    <t>Materials for Mask Project -Elastic</t>
  </si>
  <si>
    <t xml:space="preserve">Medical Director Covid19 Services </t>
  </si>
  <si>
    <t xml:space="preserve">Supplies to Secure Area for Covid19 Supplies </t>
  </si>
  <si>
    <t xml:space="preserve">200 -HP USB-C Dock station G5 - for Notebook </t>
  </si>
  <si>
    <t xml:space="preserve">Covid19 Temperature check DAO/CSC/Public Works </t>
  </si>
  <si>
    <t xml:space="preserve">AV Configuration for BoCC Meetings </t>
  </si>
  <si>
    <t>Disinfectant Wipes</t>
  </si>
  <si>
    <t>Sheriff</t>
  </si>
  <si>
    <t>Security</t>
  </si>
  <si>
    <t xml:space="preserve">Steve Schopper </t>
  </si>
  <si>
    <t>Motor Vehicles</t>
  </si>
  <si>
    <t>Elections</t>
  </si>
  <si>
    <t>Public Health</t>
  </si>
  <si>
    <t>Coroner</t>
  </si>
  <si>
    <t>Invoice #</t>
  </si>
  <si>
    <t>Facilities</t>
  </si>
  <si>
    <t>Emergency Management</t>
  </si>
  <si>
    <t>Public Information</t>
  </si>
  <si>
    <t>Sam's Wholesale Club</t>
  </si>
  <si>
    <t xml:space="preserve">Information Technology </t>
  </si>
  <si>
    <t>Sentech Inc</t>
  </si>
  <si>
    <t>Farr West Environmental Supply</t>
  </si>
  <si>
    <t>Public Health Fuel Covid-19</t>
  </si>
  <si>
    <t xml:space="preserve">Public Health Fuel Covid-19 </t>
  </si>
  <si>
    <t xml:space="preserve">City of Colorado Springs </t>
  </si>
  <si>
    <t xml:space="preserve">Human Resources </t>
  </si>
  <si>
    <t xml:space="preserve">Financial Services </t>
  </si>
  <si>
    <t xml:space="preserve">Disbursement to City of Colo Springs CARES Act Funds </t>
  </si>
  <si>
    <t xml:space="preserve">Cleaning Supplies- Patrol Vehicles </t>
  </si>
  <si>
    <t xml:space="preserve">US Post Office </t>
  </si>
  <si>
    <t>Prepaid Postage</t>
  </si>
  <si>
    <t>Doc 24266 JE 961798</t>
  </si>
  <si>
    <t xml:space="preserve">El Paso County </t>
  </si>
  <si>
    <t xml:space="preserve">Disinfectant cleaning supplies </t>
  </si>
  <si>
    <t>Town of  Monument</t>
  </si>
  <si>
    <t>Manitou Springs</t>
  </si>
  <si>
    <t>Fountain City</t>
  </si>
  <si>
    <t xml:space="preserve">Disbursement to Manitou Springs CARES Act Funds </t>
  </si>
  <si>
    <t xml:space="preserve">Disbursement to Town of Monument CARES Act Funds </t>
  </si>
  <si>
    <t xml:space="preserve">Disbursement to Fountain CARES Act Funds </t>
  </si>
  <si>
    <t xml:space="preserve">Disbursement to Town of Green Mtn Falls CARES Act Funds </t>
  </si>
  <si>
    <t>Salaries 5/31/2020</t>
  </si>
  <si>
    <t>Salaries 6/30/2020</t>
  </si>
  <si>
    <t>Qty 17 Microsoft Surface Laptop 3</t>
  </si>
  <si>
    <t>XTC7919</t>
  </si>
  <si>
    <t>Qty 17 Microsoft 3 Year Warranty for Surface Laptop</t>
  </si>
  <si>
    <t>XTK2369</t>
  </si>
  <si>
    <t>Qty 17 Microsoft Surface Docking Station</t>
  </si>
  <si>
    <t>XWR0964</t>
  </si>
  <si>
    <t>Qty 17 Microsoft Wireless KB and Mouse</t>
  </si>
  <si>
    <t>Qty 17 Roxio Creator Gold (v.12)</t>
  </si>
  <si>
    <t>XTJ3720</t>
  </si>
  <si>
    <t>Qty 17 Kofax Power PDF Advanced (v.3.0)</t>
  </si>
  <si>
    <t>XTV9176</t>
  </si>
  <si>
    <t>Qty 17 HP EliteDisplay E223</t>
  </si>
  <si>
    <t>Qty 17 Hp EliteDisplay E243</t>
  </si>
  <si>
    <t xml:space="preserve">Budget Services </t>
  </si>
  <si>
    <t>112-4428251-8809804</t>
  </si>
  <si>
    <t xml:space="preserve">Bluetooth Mouse </t>
  </si>
  <si>
    <t>111-0208081-9856251</t>
  </si>
  <si>
    <t xml:space="preserve">No-Touch Thermometers </t>
  </si>
  <si>
    <t>111-8283264-9863412</t>
  </si>
  <si>
    <t>Face Mask</t>
  </si>
  <si>
    <t>111-5617702-4409849</t>
  </si>
  <si>
    <t xml:space="preserve">Disposable Gloves </t>
  </si>
  <si>
    <t>111-0950057-1552201</t>
  </si>
  <si>
    <t>Wireless Mouse</t>
  </si>
  <si>
    <t>111-4055727-4765816</t>
  </si>
  <si>
    <t>Docking Station -Triple Display</t>
  </si>
  <si>
    <t>111-0170903-1295402</t>
  </si>
  <si>
    <t>111-1703505-2353011</t>
  </si>
  <si>
    <t>Docking Station -Double display</t>
  </si>
  <si>
    <t>111-0247033-9197050</t>
  </si>
  <si>
    <t>111-9849897-5155428</t>
  </si>
  <si>
    <t>111-7584024-5488209</t>
  </si>
  <si>
    <t>111-4733324-2259432</t>
  </si>
  <si>
    <t>113-6865447-8686648</t>
  </si>
  <si>
    <t>Wireless mouse</t>
  </si>
  <si>
    <t>111-1361083-5181831</t>
  </si>
  <si>
    <t>TracPhones, Minutes, Sim</t>
  </si>
  <si>
    <t xml:space="preserve">Clerks &amp; Recorder </t>
  </si>
  <si>
    <t xml:space="preserve">Styrofoam Trays </t>
  </si>
  <si>
    <t>COVID Disinfectant Cleaning Supplies</t>
  </si>
  <si>
    <t>Converge One</t>
  </si>
  <si>
    <t>QTY 400 -CUWL for Enhanced</t>
  </si>
  <si>
    <t>IE9051203</t>
  </si>
  <si>
    <t>Rent - 1049 N Academy</t>
  </si>
  <si>
    <t xml:space="preserve">Pikes Peak Workforce </t>
  </si>
  <si>
    <t>LEASE AGREEMENT 6/3/20</t>
  </si>
  <si>
    <t>105 Social House</t>
  </si>
  <si>
    <t xml:space="preserve">COVID Business Relief Grant  </t>
  </si>
  <si>
    <t xml:space="preserve">Economic Development </t>
  </si>
  <si>
    <t>EZ RELIEF FUND 6-11-2020</t>
  </si>
  <si>
    <t>1st Drive LLC</t>
  </si>
  <si>
    <t>Accolade Fitness LLC</t>
  </si>
  <si>
    <t>ACE Print</t>
  </si>
  <si>
    <t>Adams Mountain Cafe</t>
  </si>
  <si>
    <t>Adjust Do It</t>
  </si>
  <si>
    <t>Adobe Inn at Cascade</t>
  </si>
  <si>
    <t>Advanced Contracting</t>
  </si>
  <si>
    <t>Alchemy</t>
  </si>
  <si>
    <t>All Inclusive Counseling Inc</t>
  </si>
  <si>
    <t>Alpine Contracting</t>
  </si>
  <si>
    <t>Ancona Job Shop Inc</t>
  </si>
  <si>
    <t>Angler’s Covey Inc</t>
  </si>
  <si>
    <t>Apple Inc</t>
  </si>
  <si>
    <t>Mini Port HDMI Adapter</t>
  </si>
  <si>
    <t>W739978411</t>
  </si>
  <si>
    <t>Armadillo Enterprises LLC</t>
  </si>
  <si>
    <t>Art and Frame Approach</t>
  </si>
  <si>
    <t>Ascend Physical Therapy</t>
  </si>
  <si>
    <t>Austin Bluffs Dental</t>
  </si>
  <si>
    <t>Avenue Hotel Bed and Breakfast</t>
  </si>
  <si>
    <t>Bambino's Urban Pizzeria</t>
  </si>
  <si>
    <t>Belakay Inc</t>
  </si>
  <si>
    <t>Bento Heaven</t>
  </si>
  <si>
    <t>Boonzaaijers Dutch Bakery</t>
  </si>
  <si>
    <t>Boyd Lighting Fixture Company</t>
  </si>
  <si>
    <t>BupDoc</t>
  </si>
  <si>
    <t>QTY 92 -Microsoft Surface Laptop 3 - 13.5" - Core i5 1035G7 - 8 GB RAM - 256 GB</t>
  </si>
  <si>
    <t>XRV7409</t>
  </si>
  <si>
    <t>QTY 3 -Microsoft Surface Laptop 3 - 13.5" - Core i5 1035G7 - 8 GB RAM - 256 GB</t>
  </si>
  <si>
    <t>XRJ1817</t>
  </si>
  <si>
    <t>Center Point Renovations Color</t>
  </si>
  <si>
    <t>EZ RELIEF FUND6-11-2020</t>
  </si>
  <si>
    <t>Citadel Nails</t>
  </si>
  <si>
    <t>CJ Chiropractic LLC</t>
  </si>
  <si>
    <t>Coffee and Tea Zone</t>
  </si>
  <si>
    <t>Colorado Adventure Hostel</t>
  </si>
  <si>
    <t>Colorado Glass Specialist Inc</t>
  </si>
  <si>
    <t>Colorado Kite &amp; Ski</t>
  </si>
  <si>
    <t>Colorado Stucco &amp; Rock Inc</t>
  </si>
  <si>
    <t>Conscious Living</t>
  </si>
  <si>
    <t>Core Chiropractic LLC</t>
  </si>
  <si>
    <t>Creative Workshop</t>
  </si>
  <si>
    <t>Crystal Pine Galleries</t>
  </si>
  <si>
    <t>Days Inn Manitou Springs</t>
  </si>
  <si>
    <t>Dent Busters Inc</t>
  </si>
  <si>
    <t>Duffy Insurance</t>
  </si>
  <si>
    <t>Eagle Motel</t>
  </si>
  <si>
    <t>East Coast Deli</t>
  </si>
  <si>
    <t>Eclectic CO</t>
  </si>
  <si>
    <t>Escape Velocity</t>
  </si>
  <si>
    <t>Everest Tibet Imports Inc</t>
  </si>
  <si>
    <t>Fisher Healthcare</t>
  </si>
  <si>
    <t>Chemical, Lab, Medical</t>
  </si>
  <si>
    <t>Fortner Dental Laboratory</t>
  </si>
  <si>
    <t>Frank MD, H Randolph</t>
  </si>
  <si>
    <t>Game City Co LLC</t>
  </si>
  <si>
    <t>Get to the Paint LLC</t>
  </si>
  <si>
    <t>Go West Camps, LLC</t>
  </si>
  <si>
    <t>Goat Patch Brewing</t>
  </si>
  <si>
    <t>Goldminers Nuts &amp; Candy</t>
  </si>
  <si>
    <t>Halsa Naturopathic Medicine</t>
  </si>
  <si>
    <t>Heart Shake Studios</t>
  </si>
  <si>
    <t>Highlands Hotwash</t>
  </si>
  <si>
    <t>Impressed by the Dress Ltd</t>
  </si>
  <si>
    <t>Independent Pest Control</t>
  </si>
  <si>
    <t>Iron Springs Chateau</t>
  </si>
  <si>
    <t>Jacks Transmissions</t>
  </si>
  <si>
    <t>Japanese Connection Inc</t>
  </si>
  <si>
    <t>Jax Fish House &amp; Oyster Bar</t>
  </si>
  <si>
    <t>Jin Inc and Tong Tong Korean R</t>
  </si>
  <si>
    <t>John S Harding</t>
  </si>
  <si>
    <t>Johnnies Liquor</t>
  </si>
  <si>
    <t>Johnny's Navajo Hogan</t>
  </si>
  <si>
    <t>Kimball’s Theaters</t>
  </si>
  <si>
    <t>Kuneva Inc</t>
  </si>
  <si>
    <t>La Henna Boheme</t>
  </si>
  <si>
    <t>La Rosa LLC</t>
  </si>
  <si>
    <t>Law office of Greg Quimby</t>
  </si>
  <si>
    <t>LeGrande Accents</t>
  </si>
  <si>
    <t>Lil Howard’s BBQ and Catering</t>
  </si>
  <si>
    <t>Lube Works</t>
  </si>
  <si>
    <t>M Trading Company LLC</t>
  </si>
  <si>
    <t>Meeker Music Inc</t>
  </si>
  <si>
    <t>Mountain Chalet</t>
  </si>
  <si>
    <t>Mountain Jackpot</t>
  </si>
  <si>
    <t>Nelson Appliance Repair</t>
  </si>
  <si>
    <t>Ola Juice Bar</t>
  </si>
  <si>
    <t>Old School Boxing Gym</t>
  </si>
  <si>
    <t>Olive Tree Traders</t>
  </si>
  <si>
    <t>O'Malley's Pub</t>
  </si>
  <si>
    <t>PayPal Inc</t>
  </si>
  <si>
    <t>ART3D-20041521605325</t>
  </si>
  <si>
    <t>Peak Fluids</t>
  </si>
  <si>
    <t>Peaks N Pines Brewing Company</t>
  </si>
  <si>
    <t>Pikes Peak Lemonade Co</t>
  </si>
  <si>
    <t>Pikes Perk Coffee</t>
  </si>
  <si>
    <t>Piramide Natural Fibre</t>
  </si>
  <si>
    <t>Pro Sound Music Center Inc</t>
  </si>
  <si>
    <t>Rasta Pasta</t>
  </si>
  <si>
    <t>Resin Foundry</t>
  </si>
  <si>
    <t>Resonate Music Therapy</t>
  </si>
  <si>
    <t>Revibe Pilates &amp; Bodywork LLC</t>
  </si>
  <si>
    <t>Rivon Gas Station &amp; Convenience</t>
  </si>
  <si>
    <t>Rocky Mountain Lodge</t>
  </si>
  <si>
    <t>Roosters Grille &amp; Pizzeria</t>
  </si>
  <si>
    <t>Roosters of Market Center at t</t>
  </si>
  <si>
    <t>Sahara Cafe</t>
  </si>
  <si>
    <t>Salt of the Earth Catering LLC</t>
  </si>
  <si>
    <t>Senger Design Group</t>
  </si>
  <si>
    <t>Skirted Heifer LLC</t>
  </si>
  <si>
    <t>Southland Medical LLC</t>
  </si>
  <si>
    <t>HCI026609</t>
  </si>
  <si>
    <t>HCI026914</t>
  </si>
  <si>
    <t>HCI026978</t>
  </si>
  <si>
    <t>HCI027206</t>
  </si>
  <si>
    <t>HCI027432</t>
  </si>
  <si>
    <t>HCI027452</t>
  </si>
  <si>
    <t>HCI029625</t>
  </si>
  <si>
    <t>HCI030529</t>
  </si>
  <si>
    <t>HCI030729</t>
  </si>
  <si>
    <t>HCI031214</t>
  </si>
  <si>
    <t>HCI032429</t>
  </si>
  <si>
    <t>HCI032944</t>
  </si>
  <si>
    <t>HCI033447</t>
  </si>
  <si>
    <t>Space Together</t>
  </si>
  <si>
    <t>Sparrow Hawk Gifts Ltd</t>
  </si>
  <si>
    <t>Speedtrap Bistro</t>
  </si>
  <si>
    <t>Sun Pilates Studio</t>
  </si>
  <si>
    <t>Texas T Bone Steakhouse</t>
  </si>
  <si>
    <t>The Carter Payne</t>
  </si>
  <si>
    <t>The Hair Tribe</t>
  </si>
  <si>
    <t>The Mason Jar Restaurant</t>
  </si>
  <si>
    <t>The Poppy Seed</t>
  </si>
  <si>
    <t>The Warehouse Restaurant</t>
  </si>
  <si>
    <t>The Whiskey Barron Dance Hall</t>
  </si>
  <si>
    <t>The Wild Goose Meeting House L</t>
  </si>
  <si>
    <t>Thrift Junkie Vintage LLC</t>
  </si>
  <si>
    <t>Traditional Transportation Ser</t>
  </si>
  <si>
    <t>Trails End Taproom</t>
  </si>
  <si>
    <t>Twin Bears</t>
  </si>
  <si>
    <t>UCH-MHS</t>
  </si>
  <si>
    <t xml:space="preserve">Professional Services for Pathogens </t>
  </si>
  <si>
    <t>C16116A</t>
  </si>
  <si>
    <t>C15843A</t>
  </si>
  <si>
    <t>Vain Clothing</t>
  </si>
  <si>
    <t xml:space="preserve">35 Protective cell phones cases for Covid Response </t>
  </si>
  <si>
    <t>113-3075140-1291446</t>
  </si>
  <si>
    <t xml:space="preserve">Hand Sanitizer and Dispenser </t>
  </si>
  <si>
    <t>113-6938396-2723410</t>
  </si>
  <si>
    <t>113-2023936-7055411</t>
  </si>
  <si>
    <t>113-5201331-7166666</t>
  </si>
  <si>
    <t>113-1695140-5718664</t>
  </si>
  <si>
    <t>Covid Disinfectant Cleaning Supplies</t>
  </si>
  <si>
    <t>113-4697173-7332238</t>
  </si>
  <si>
    <t>113-5763575-2346656</t>
  </si>
  <si>
    <t>AT&amp;T Mobility</t>
  </si>
  <si>
    <t xml:space="preserve">COVID Cell Phone 3/21-4/20/2020 </t>
  </si>
  <si>
    <t>287284611344X04282020</t>
  </si>
  <si>
    <t>287231302029X05042020</t>
  </si>
  <si>
    <t xml:space="preserve">100 Microsoft Service agreement </t>
  </si>
  <si>
    <t>XWK3474</t>
  </si>
  <si>
    <t>EZ RELIEF FUND 6-18-2020</t>
  </si>
  <si>
    <t>EPC PETTY CASH 06182020</t>
  </si>
  <si>
    <t>Federal Express Corporation</t>
  </si>
  <si>
    <t xml:space="preserve">Postage to send food Stamp credit cards  </t>
  </si>
  <si>
    <t>Human Services</t>
  </si>
  <si>
    <t>6-995-38251 TO 38261</t>
  </si>
  <si>
    <t xml:space="preserve">472 Acronis Snap deployment </t>
  </si>
  <si>
    <t>jBlast</t>
  </si>
  <si>
    <t xml:space="preserve">jBlast Fax Services Covid updates </t>
  </si>
  <si>
    <t>My Office Etc. Inc</t>
  </si>
  <si>
    <t>Spray Disinfectant</t>
  </si>
  <si>
    <t>264826-0</t>
  </si>
  <si>
    <t>Office Depot Inc</t>
  </si>
  <si>
    <t xml:space="preserve">Wrist bands for Emp Screening Station </t>
  </si>
  <si>
    <t xml:space="preserve">Hand sanitizer </t>
  </si>
  <si>
    <t>490181489-001</t>
  </si>
  <si>
    <t>Oxbow Labs</t>
  </si>
  <si>
    <t xml:space="preserve">Professional Services Website Dashboard COVID Updates </t>
  </si>
  <si>
    <t>2020-0164</t>
  </si>
  <si>
    <t>Sign Language Network Inc</t>
  </si>
  <si>
    <t>Sign language services COVID Response news conferences</t>
  </si>
  <si>
    <t>Speedway Tires LLC</t>
  </si>
  <si>
    <t>Stellar Styles Salon</t>
  </si>
  <si>
    <t>The Candy Bar Inc</t>
  </si>
  <si>
    <t>Verizon Wireless</t>
  </si>
  <si>
    <t xml:space="preserve">Lab coats </t>
  </si>
  <si>
    <t>111-5572818-6437801</t>
  </si>
  <si>
    <t>Supply for Vaccinations Prep</t>
  </si>
  <si>
    <t>112-1142731-7250632</t>
  </si>
  <si>
    <t>COVID Webcol Alcohol Prep</t>
  </si>
  <si>
    <t>112-8369796-7877028</t>
  </si>
  <si>
    <t>112-1992240-5330668</t>
  </si>
  <si>
    <t>PPE Supplies</t>
  </si>
  <si>
    <t>114-9659644-7073835</t>
  </si>
  <si>
    <t>111-1746878-5146638</t>
  </si>
  <si>
    <t>Stanchions for CJC Front</t>
  </si>
  <si>
    <t>114-3872166-2725864</t>
  </si>
  <si>
    <t>112-6762234-1761053</t>
  </si>
  <si>
    <t>American Solutions for Business</t>
  </si>
  <si>
    <t>INV04737644</t>
  </si>
  <si>
    <t>Covercraft Industries LLC</t>
  </si>
  <si>
    <t>Disposable Gown</t>
  </si>
  <si>
    <t>IN8840942</t>
  </si>
  <si>
    <t>DGS Import</t>
  </si>
  <si>
    <t>COVID Sneeze Guards</t>
  </si>
  <si>
    <t>114-9855767-3346632</t>
  </si>
  <si>
    <t>DLT Solutions LLC</t>
  </si>
  <si>
    <t>AWS Consulting County</t>
  </si>
  <si>
    <t xml:space="preserve">SI479890 </t>
  </si>
  <si>
    <t>6-993-59750</t>
  </si>
  <si>
    <t>7-023-18212</t>
  </si>
  <si>
    <t>FlexBooker LLC</t>
  </si>
  <si>
    <t>Appointment Scheduling software for DMV</t>
  </si>
  <si>
    <t>INV-4112</t>
  </si>
  <si>
    <t>Grainger</t>
  </si>
  <si>
    <t xml:space="preserve">Floor sign for Social distancing  </t>
  </si>
  <si>
    <t>Hepa Air Purifier and Filter</t>
  </si>
  <si>
    <t>W953150815</t>
  </si>
  <si>
    <t>Quarantine Shelter Beds</t>
  </si>
  <si>
    <t>Johnson MD, Robin E</t>
  </si>
  <si>
    <t xml:space="preserve">Medical Director COVID Services </t>
  </si>
  <si>
    <t>2020-05</t>
  </si>
  <si>
    <t>KRDO TV</t>
  </si>
  <si>
    <t>518620-1</t>
  </si>
  <si>
    <t>Mallory Safety and Supply LLC</t>
  </si>
  <si>
    <t xml:space="preserve">N95 Face Mask </t>
  </si>
  <si>
    <t>MCS Portable Restroom</t>
  </si>
  <si>
    <t xml:space="preserve">2 Portable Handwashing Sinks </t>
  </si>
  <si>
    <t>492393-000000</t>
  </si>
  <si>
    <t>484903976-001</t>
  </si>
  <si>
    <t>485765558-001A</t>
  </si>
  <si>
    <t>493933-000000</t>
  </si>
  <si>
    <t>486433183-001</t>
  </si>
  <si>
    <t xml:space="preserve">Ink Cartridge </t>
  </si>
  <si>
    <t>478254886-001</t>
  </si>
  <si>
    <t>478256797-001</t>
  </si>
  <si>
    <t>471124854-001</t>
  </si>
  <si>
    <t>Mousepad</t>
  </si>
  <si>
    <t>Robert Half Technology</t>
  </si>
  <si>
    <t>Temp Emp AV Tech</t>
  </si>
  <si>
    <t>Staples Business Advantage</t>
  </si>
  <si>
    <t>7307511733A</t>
  </si>
  <si>
    <t>7307758230A</t>
  </si>
  <si>
    <t>7307465746A</t>
  </si>
  <si>
    <t xml:space="preserve">Disposable Face Mask </t>
  </si>
  <si>
    <t>7307504406-000001</t>
  </si>
  <si>
    <t>Disinfectant Spray</t>
  </si>
  <si>
    <t>7307504406-000002</t>
  </si>
  <si>
    <t>RENT JULY 2020</t>
  </si>
  <si>
    <t xml:space="preserve">A &amp; C Plastics </t>
  </si>
  <si>
    <t xml:space="preserve">Plastic face Guards </t>
  </si>
  <si>
    <t>111-9288840-2337850-a</t>
  </si>
  <si>
    <t>11-5105035-7552229</t>
  </si>
  <si>
    <t xml:space="preserve">PVC bending machine </t>
  </si>
  <si>
    <t>11-5503612-1861039</t>
  </si>
  <si>
    <t>111-1196675-9428242 A/El Paso 223875-RJ</t>
  </si>
  <si>
    <t>111-4628953-3595434 A/El Paso 223875-RJ</t>
  </si>
  <si>
    <t>111-1196675-9428242/El Paso 223875-RJ</t>
  </si>
  <si>
    <t>111-8985126-6716237/El Paso 223875-RJ</t>
  </si>
  <si>
    <t>111-3877964-7932239/El Paso 223875-RJ</t>
  </si>
  <si>
    <t>111-4628953-3595434/El Paso 223875-RJ</t>
  </si>
  <si>
    <t>112-0051794-7337845 A/El Paso 223875-RJ</t>
  </si>
  <si>
    <t>112-3752483-2300200/El Paso 223875-RJ</t>
  </si>
  <si>
    <t>114-8615736-4086619/El Paso 223875-RJ</t>
  </si>
  <si>
    <t>111-1196675-9428242 B/El Paso 223875-RJ</t>
  </si>
  <si>
    <t>111-4774962-8024214/ EL Paso 223953-RJ</t>
  </si>
  <si>
    <t>111-2217746-8913000 /EL Paso 223953-RJ</t>
  </si>
  <si>
    <t>111-4774962-8024214 B/EL Paso 223953-RJ</t>
  </si>
  <si>
    <t>WIFI Adapter for Desktop -CARES</t>
  </si>
  <si>
    <t>8661866</t>
  </si>
  <si>
    <t xml:space="preserve">WIFI Adapter for Desktop conversion </t>
  </si>
  <si>
    <t>1762666</t>
  </si>
  <si>
    <t xml:space="preserve">WIFI Ranger Extender </t>
  </si>
  <si>
    <t>1267430</t>
  </si>
  <si>
    <t xml:space="preserve">Keyboard cover (pack of 20) </t>
  </si>
  <si>
    <t>7179411</t>
  </si>
  <si>
    <t xml:space="preserve">Transparent Tape (pack of 12) </t>
  </si>
  <si>
    <t>6569805</t>
  </si>
  <si>
    <t xml:space="preserve">Scotch Tape Dispenser </t>
  </si>
  <si>
    <t>Post-it 1.5 X 2 (pack of 12)</t>
  </si>
  <si>
    <t>Post-it 3 X 3 (pack of 12)</t>
  </si>
  <si>
    <t>5 X 8 Writing Pad (pack of 12)</t>
  </si>
  <si>
    <t xml:space="preserve">8.5 X 11 Witting Pad (pack of 12) </t>
  </si>
  <si>
    <t xml:space="preserve">Peal and Seal Envelopes (box of 100) </t>
  </si>
  <si>
    <t xml:space="preserve">Acrylic Business Card Holder (pack of 3) </t>
  </si>
  <si>
    <t xml:space="preserve">Small Paper Clips (30 boxes) </t>
  </si>
  <si>
    <t>BIC Round Ballpoint Pen Black (pack of 144)</t>
  </si>
  <si>
    <t>BIC Round Ballpoint Pen Black (pack of 60)</t>
  </si>
  <si>
    <t>BIC Round Ballpoint Pen Blue (pack of 60)</t>
  </si>
  <si>
    <t xml:space="preserve">Mesh Pencil Cup (pack of 4) </t>
  </si>
  <si>
    <t xml:space="preserve">NETGEAR WIFI Router </t>
  </si>
  <si>
    <t>8882611</t>
  </si>
  <si>
    <t>Chavez, Rebecca</t>
  </si>
  <si>
    <t>796092-3/26/20/ El Paso 223875-RJ</t>
  </si>
  <si>
    <t>Cintas First Aid &amp; Safety</t>
  </si>
  <si>
    <t>Safety Supplies</t>
  </si>
  <si>
    <t>111-1891245-6796208/ Multiples  invoices</t>
  </si>
  <si>
    <t>113-0938723-0911422</t>
  </si>
  <si>
    <t>PETTY CASH 3/9/2020</t>
  </si>
  <si>
    <t>PETTY CASH 03/09/2020</t>
  </si>
  <si>
    <t>CW-052152-4/23/20 / El Paso 223953-RJ</t>
  </si>
  <si>
    <t>CW-019145-4/23/20 / El Paso 223953-RJ</t>
  </si>
  <si>
    <t xml:space="preserve">Grainger </t>
  </si>
  <si>
    <t>Lowes</t>
  </si>
  <si>
    <t xml:space="preserve">Large buckets for storage of hand sanitizer </t>
  </si>
  <si>
    <t>15203/ El Paso 223875-RJ</t>
  </si>
  <si>
    <t xml:space="preserve">Mobile Mini </t>
  </si>
  <si>
    <t>Storage containers for PPE  supplies</t>
  </si>
  <si>
    <t>452194014-001/El Paso 223875-RJ</t>
  </si>
  <si>
    <t>Spring44 Distilling Inc</t>
  </si>
  <si>
    <t>89252/ El Paso 223875-RJ</t>
  </si>
  <si>
    <t>7306082993 A /El Paso 223875-RJ</t>
  </si>
  <si>
    <t>7306055707 A / El Paso 223875-RJ</t>
  </si>
  <si>
    <t>HAND SANITIZER PROJECT /El Paso 223875-RJ</t>
  </si>
  <si>
    <t>094105 A/El Paso 223875-RJ</t>
  </si>
  <si>
    <t>042871 A/El Paso 223875-RJ</t>
  </si>
  <si>
    <t>046761 A/El Paso 223875-RJ</t>
  </si>
  <si>
    <t>030602 A/El Paso 223875-RJ</t>
  </si>
  <si>
    <t xml:space="preserve">Cell phones/minutes for children living out of home court ordered visitation </t>
  </si>
  <si>
    <t xml:space="preserve">46761 /El Paso 223875-RJ </t>
  </si>
  <si>
    <t>82455 / El Paso 223875-RJ</t>
  </si>
  <si>
    <t xml:space="preserve">73813 /El Paso 223875-RJ </t>
  </si>
  <si>
    <t xml:space="preserve">78117/ El Paso 223875-RJ </t>
  </si>
  <si>
    <t xml:space="preserve">82707/ El Paso 223875-RJ </t>
  </si>
  <si>
    <t xml:space="preserve">71315/ El Paso 223875-RJ </t>
  </si>
  <si>
    <t xml:space="preserve">71725/ El Paso 223875-RJ </t>
  </si>
  <si>
    <t xml:space="preserve">94105/ El Paso 223875-RJ </t>
  </si>
  <si>
    <t xml:space="preserve">59312/ El Paso 223875-RJ </t>
  </si>
  <si>
    <t xml:space="preserve">34925/ El Paso 223875-RJ </t>
  </si>
  <si>
    <t xml:space="preserve">88233/ El Paso 223875-RJ </t>
  </si>
  <si>
    <t xml:space="preserve">20240/ El Paso 223875-RJ </t>
  </si>
  <si>
    <t xml:space="preserve">42871/ El Paso 223875-RJ </t>
  </si>
  <si>
    <t xml:space="preserve">32218 /El Paso 223875-RJ </t>
  </si>
  <si>
    <t xml:space="preserve">30602/ El Paso 223875-RJ </t>
  </si>
  <si>
    <t xml:space="preserve">94289/ El Paso 223875-RJ </t>
  </si>
  <si>
    <t xml:space="preserve">16017/El Paso 223875-RJ </t>
  </si>
  <si>
    <t xml:space="preserve">73512/ El Paso 223875-RJ </t>
  </si>
  <si>
    <t>79059268/El Paso 223875-RJ</t>
  </si>
  <si>
    <t>79100922/El Paso 223875-RJ</t>
  </si>
  <si>
    <t>Town of Green Mtn Falls</t>
  </si>
  <si>
    <t xml:space="preserve">Jefferson County Department of Human Services </t>
  </si>
  <si>
    <t xml:space="preserve">County Attorney </t>
  </si>
  <si>
    <t xml:space="preserve">Planning &amp; Community Development </t>
  </si>
  <si>
    <t>Disinfectants Wipes</t>
  </si>
  <si>
    <t xml:space="preserve">State of Colorado Judicial Department </t>
  </si>
  <si>
    <t xml:space="preserve">Weatherly Investments LLC </t>
  </si>
  <si>
    <t>Fit SW</t>
  </si>
  <si>
    <t xml:space="preserve">Community Services </t>
  </si>
  <si>
    <t xml:space="preserve">Face Masks </t>
  </si>
  <si>
    <t>HAND SANITIZER PROJECT/ El Paso 223875-RJ</t>
  </si>
  <si>
    <t xml:space="preserve">Tags with wires </t>
  </si>
  <si>
    <t>cable, adapter HDMI</t>
  </si>
  <si>
    <t>Fit Body Studio LLC</t>
  </si>
  <si>
    <t>TMC Industries,Inc</t>
  </si>
  <si>
    <t>Total for June-2020</t>
  </si>
  <si>
    <t>Total for May -2020</t>
  </si>
  <si>
    <t>District Attorney</t>
  </si>
  <si>
    <t xml:space="preserve">Coroner </t>
  </si>
  <si>
    <t xml:space="preserve">Human Services </t>
  </si>
  <si>
    <t xml:space="preserve">Facilities </t>
  </si>
  <si>
    <t xml:space="preserve">Inter-Agency Relation </t>
  </si>
  <si>
    <t>Total for July-2020</t>
  </si>
  <si>
    <t xml:space="preserve">Total Year to Date </t>
  </si>
  <si>
    <t xml:space="preserve">Wal-Mart CAR EPC Petty Cash </t>
  </si>
  <si>
    <t xml:space="preserve">Harbor Freight -CAR EPC Petty CASH </t>
  </si>
  <si>
    <t>Microfiber Wholesale</t>
  </si>
  <si>
    <t>Concrete Couch</t>
  </si>
  <si>
    <t>The New Falcon Herald Newspaper</t>
  </si>
  <si>
    <t>Armored Knights Inc</t>
  </si>
  <si>
    <t xml:space="preserve">Walmart -CAR EPC Petty Cash </t>
  </si>
  <si>
    <t>Lowe's Home Improvement Warehouse</t>
  </si>
  <si>
    <t>The Webstaurant Store Inc</t>
  </si>
  <si>
    <t>Cumulus Media Inc</t>
  </si>
  <si>
    <t>Colorado Party Rentals</t>
  </si>
  <si>
    <t>Health Quest Medical Inc</t>
  </si>
  <si>
    <t>Downtown Partnership of COS</t>
  </si>
  <si>
    <t>CO Spgs Convention &amp; Visitors</t>
  </si>
  <si>
    <t>CO Springs Chamber of Commerce</t>
  </si>
  <si>
    <t>Pikes Peak Region Attractions</t>
  </si>
  <si>
    <t xml:space="preserve">Manitou Springs Chamber </t>
  </si>
  <si>
    <t>Housing &amp; Building Assoc of Co</t>
  </si>
  <si>
    <t>Southern Colorado Women's</t>
  </si>
  <si>
    <t>Tri-Lakes Chamber of Commerce</t>
  </si>
  <si>
    <t>Roadrunner Pizza &amp; Pasta</t>
  </si>
  <si>
    <t>Dollar Tree Stores Inc</t>
  </si>
  <si>
    <t>Zoom Video Communications Inc</t>
  </si>
  <si>
    <t>Revision Inc</t>
  </si>
  <si>
    <t>Zircon Container Company</t>
  </si>
  <si>
    <t>Circle K Stores Inc</t>
  </si>
  <si>
    <t>Costco Wholesale</t>
  </si>
  <si>
    <t>Affordable Medical Supply Co</t>
  </si>
  <si>
    <t>Language Link</t>
  </si>
  <si>
    <t>Design Rangers</t>
  </si>
  <si>
    <t>Epic Solutions</t>
  </si>
  <si>
    <t>Western States Fire Protection</t>
  </si>
  <si>
    <t>Arrow Moving &amp; Storage Co Inc</t>
  </si>
  <si>
    <t>Longo Plumbing</t>
  </si>
  <si>
    <t>Bruno's Party Time Rental</t>
  </si>
  <si>
    <t>Government Finance Officers Association</t>
  </si>
  <si>
    <t>Soap for Plexiglass</t>
  </si>
  <si>
    <t>Nitrile Gloves</t>
  </si>
  <si>
    <t>Operating Supplies</t>
  </si>
  <si>
    <t>Nitrile Gloves - Small</t>
  </si>
  <si>
    <t>Disposable Microfiber Cloths</t>
  </si>
  <si>
    <t>HEPA Air Purifier &amp; Filters</t>
  </si>
  <si>
    <t>Plantronics S12 Headset</t>
  </si>
  <si>
    <t>USB Extension Cable - MV</t>
  </si>
  <si>
    <t>Promote Stay Home/Healthy</t>
  </si>
  <si>
    <t>Promoting MV Online/Kiosk Serv</t>
  </si>
  <si>
    <t>Saturday Pickup Service</t>
  </si>
  <si>
    <t>Alcohol Pads - DL Stations</t>
  </si>
  <si>
    <t>Iso Alcohol &amp; Hand Sanitizer</t>
  </si>
  <si>
    <t>Isopropyl Alcohol</t>
  </si>
  <si>
    <t>Totes for VSPCs</t>
  </si>
  <si>
    <t>Plastic Organizers/Bins For VSPC's</t>
  </si>
  <si>
    <t>Trash bags for ballot runners</t>
  </si>
  <si>
    <t>18" x 60" Folding Tables</t>
  </si>
  <si>
    <t>Promotion Mail Ballot</t>
  </si>
  <si>
    <t>Promoting Mail Ballot</t>
  </si>
  <si>
    <t>Stanchion Rental - VSPCs</t>
  </si>
  <si>
    <t>Staff for Health Screening</t>
  </si>
  <si>
    <t>15 Thermometers</t>
  </si>
  <si>
    <t>Fed Ex mailing charges NTE</t>
  </si>
  <si>
    <t>PPE Safety Supplies</t>
  </si>
  <si>
    <t>Hand Sanitizer/Covid19</t>
  </si>
  <si>
    <t>Protexus Sprayer</t>
  </si>
  <si>
    <t>Disinfectant Sprayer</t>
  </si>
  <si>
    <t>Mouse/USB Cords</t>
  </si>
  <si>
    <t>Headsets and Keyboards</t>
  </si>
  <si>
    <t>G5 Upgrade</t>
  </si>
  <si>
    <t>Project Coordinator - Sudan</t>
  </si>
  <si>
    <t>PPE-Disposable Gloves</t>
  </si>
  <si>
    <t>PPE - Masks</t>
  </si>
  <si>
    <t>eVoice Monthly Fee - JIC</t>
  </si>
  <si>
    <t>40' Storage Container</t>
  </si>
  <si>
    <t>Lock</t>
  </si>
  <si>
    <t xml:space="preserve">COVID19 Paper clips/Avery labels binder clips </t>
  </si>
  <si>
    <t>jBlast Fax Services</t>
  </si>
  <si>
    <t>Gloves</t>
  </si>
  <si>
    <t>COVID Cell Phone 4/21-5/20/2020</t>
  </si>
  <si>
    <t>COVID Cell Phone 4/27-5/26/2020</t>
  </si>
  <si>
    <t>COVID Cell Phone 5/2-6/1/2020</t>
  </si>
  <si>
    <t>COVID Cell Phone 5/27-6/26/2020</t>
  </si>
  <si>
    <t>COVID Cell Phone 5/21-6/20/2020</t>
  </si>
  <si>
    <t xml:space="preserve">COVID Consulting for messaging </t>
  </si>
  <si>
    <t xml:space="preserve">Sign Language Translation </t>
  </si>
  <si>
    <t>Temp AV Tech</t>
  </si>
  <si>
    <t>Belt Barriers</t>
  </si>
  <si>
    <t>2-Fire Extinguishers</t>
  </si>
  <si>
    <t>ADA Toilet Install</t>
  </si>
  <si>
    <t>Stanchions</t>
  </si>
  <si>
    <t>COVID Financial Training</t>
  </si>
  <si>
    <t>IT</t>
  </si>
  <si>
    <t>7308559986A</t>
  </si>
  <si>
    <t>7308189179A</t>
  </si>
  <si>
    <t>502977136-001</t>
  </si>
  <si>
    <t>C&amp;R PETTY CASH 070220</t>
  </si>
  <si>
    <t>C&amp;R PETTY CASH 072320</t>
  </si>
  <si>
    <t>7308441617A</t>
  </si>
  <si>
    <t>7308828375A</t>
  </si>
  <si>
    <t>7308666823A</t>
  </si>
  <si>
    <t>111-9308321-6872213</t>
  </si>
  <si>
    <t>W861229474</t>
  </si>
  <si>
    <t>XXW9100</t>
  </si>
  <si>
    <t>114-9300147-6714660</t>
  </si>
  <si>
    <t>1604839-2</t>
  </si>
  <si>
    <t>114-0378628-0490638</t>
  </si>
  <si>
    <t>BB2489598</t>
  </si>
  <si>
    <t>BB2489596</t>
  </si>
  <si>
    <t>BB2489593</t>
  </si>
  <si>
    <t>BB2489583</t>
  </si>
  <si>
    <t>BB2489587</t>
  </si>
  <si>
    <t>BB2489591</t>
  </si>
  <si>
    <t>29079-2</t>
  </si>
  <si>
    <t>112-1114450-6869061</t>
  </si>
  <si>
    <t>112-3032891-2946616</t>
  </si>
  <si>
    <t>112-2023995-9509005</t>
  </si>
  <si>
    <t>112-7560882-9209849</t>
  </si>
  <si>
    <t>112-3950324-0490633</t>
  </si>
  <si>
    <t>112-8666936-9256204</t>
  </si>
  <si>
    <t>112-6936520-1332267</t>
  </si>
  <si>
    <t>112-4735301-7169047</t>
  </si>
  <si>
    <t>7-048-54155</t>
  </si>
  <si>
    <t>EPC CARESACT501C6/4 GRANT</t>
  </si>
  <si>
    <t>EZ RELIEF FUND 7-2-2020</t>
  </si>
  <si>
    <t>111-9179047-7165838</t>
  </si>
  <si>
    <t>111-9829013-6063455</t>
  </si>
  <si>
    <t>111-2232723-7679441</t>
  </si>
  <si>
    <t>111-0196548-1022662</t>
  </si>
  <si>
    <t>111-4322557-2497818</t>
  </si>
  <si>
    <t>111-3194275-3578644</t>
  </si>
  <si>
    <t>111-0833681-8985032</t>
  </si>
  <si>
    <t>113-7670727-3109866</t>
  </si>
  <si>
    <t>112-0309332-6904237</t>
  </si>
  <si>
    <t>INV13656495</t>
  </si>
  <si>
    <t>INV18472829</t>
  </si>
  <si>
    <t>114-0454758-6367432</t>
  </si>
  <si>
    <t>114-5322559-7499431</t>
  </si>
  <si>
    <t>114-9248553-4121055</t>
  </si>
  <si>
    <t>114-1615459-7674663</t>
  </si>
  <si>
    <t>114-6536692-4353030</t>
  </si>
  <si>
    <t>114-1719930-7366643</t>
  </si>
  <si>
    <t xml:space="preserve"> 114-9098787-8985830</t>
  </si>
  <si>
    <t xml:space="preserve"> 114-7923254-6470647</t>
  </si>
  <si>
    <t xml:space="preserve"> 114-3367390-4249065</t>
  </si>
  <si>
    <t>SI484030</t>
  </si>
  <si>
    <t>EPC-PROJCOORDINATOR-INV01</t>
  </si>
  <si>
    <t>EPC-PROJECTMANAGER-INV01</t>
  </si>
  <si>
    <t>INV04794277</t>
  </si>
  <si>
    <t>C1647555-3</t>
  </si>
  <si>
    <t>7309342591-000-001</t>
  </si>
  <si>
    <t>287284611344X05282020</t>
  </si>
  <si>
    <t>287231302029X06042020</t>
  </si>
  <si>
    <t>287231302029X07042020</t>
  </si>
  <si>
    <t>287284611344X06282020</t>
  </si>
  <si>
    <t>20-13-CARES</t>
  </si>
  <si>
    <t>2020-06</t>
  </si>
  <si>
    <t>114-2133561-5018620</t>
  </si>
  <si>
    <t>114-9819195-0472248</t>
  </si>
  <si>
    <t>114-2788682-5346653</t>
  </si>
  <si>
    <t>114-2549656-7492261</t>
  </si>
  <si>
    <t>114-8708994-9809819</t>
  </si>
  <si>
    <t>WSF290359</t>
  </si>
  <si>
    <t>CS 69031</t>
  </si>
  <si>
    <t>Sign Tech</t>
  </si>
  <si>
    <t xml:space="preserve">Sign for Court House Closing </t>
  </si>
  <si>
    <t xml:space="preserve">Mobile Mini Storage </t>
  </si>
  <si>
    <t xml:space="preserve">Containers for PPE </t>
  </si>
  <si>
    <t xml:space="preserve">Blazer Electric Supply </t>
  </si>
  <si>
    <t>Supplies for PPE</t>
  </si>
  <si>
    <t>S002034072 001</t>
  </si>
  <si>
    <t xml:space="preserve">Positive Office Solutions </t>
  </si>
  <si>
    <t xml:space="preserve">Plastic Shields </t>
  </si>
  <si>
    <t>113-3602790-7454643</t>
  </si>
  <si>
    <t xml:space="preserve">Potable tables </t>
  </si>
  <si>
    <t xml:space="preserve">Portable tables </t>
  </si>
  <si>
    <t xml:space="preserve">Parts master </t>
  </si>
  <si>
    <t>Ramah</t>
  </si>
  <si>
    <t xml:space="preserve">Disbursement to Ramah CARES Act Funds </t>
  </si>
  <si>
    <t>Calhan</t>
  </si>
  <si>
    <t xml:space="preserve">Disbursement to Calhan CARES Act Funds </t>
  </si>
  <si>
    <t xml:space="preserve">Palmer Lake </t>
  </si>
  <si>
    <t xml:space="preserve">Disbursement to Palmer Lake CARES Act Funds </t>
  </si>
  <si>
    <t>Salaries 7/31/2020</t>
  </si>
  <si>
    <t>Subscription</t>
  </si>
  <si>
    <t>Microsoft Licenses</t>
  </si>
  <si>
    <t xml:space="preserve">COVID Business Relief Grant   </t>
  </si>
  <si>
    <t>Ice for COVID19 Testing site</t>
  </si>
  <si>
    <t xml:space="preserve">COVID Grant Relief  </t>
  </si>
  <si>
    <t xml:space="preserve">Snacks/Wipes/Storage bags for COVID19 Testing site </t>
  </si>
  <si>
    <t>Online Scheduling software</t>
  </si>
  <si>
    <t xml:space="preserve">Avery Labels for COVID19 Testing site </t>
  </si>
  <si>
    <t>Wrist bands for testing</t>
  </si>
  <si>
    <t>Move items to Pop-up location</t>
  </si>
  <si>
    <t>AWS Consulting IT services County</t>
  </si>
  <si>
    <t xml:space="preserve">Comminution Covid-19 </t>
  </si>
  <si>
    <t>Hug Speak Inc</t>
  </si>
  <si>
    <t xml:space="preserve">Multiple invoices </t>
  </si>
  <si>
    <t xml:space="preserve">Community Services-Environmental Services </t>
  </si>
  <si>
    <t>Community Service-Parks</t>
  </si>
  <si>
    <t xml:space="preserve">Pikes Peak Workforce Center </t>
  </si>
  <si>
    <t xml:space="preserve">Emp Benefits Management </t>
  </si>
  <si>
    <t xml:space="preserve">Mar-July 2020 Increase Medical Claim Self Insurance </t>
  </si>
  <si>
    <t>Mar-July 2020</t>
  </si>
  <si>
    <t>Colorado Springs Hispanic Chamber</t>
  </si>
  <si>
    <t xml:space="preserve">Jefferson County Department </t>
  </si>
  <si>
    <t>Empty Gallon Containers for hand sanitizer</t>
  </si>
  <si>
    <t>Misc. Office Supplies for COVID new site</t>
  </si>
  <si>
    <t>Harbor Freight Tools</t>
  </si>
  <si>
    <t xml:space="preserve">Racks and storage need for Property Conveyor </t>
  </si>
  <si>
    <t>INV04809126</t>
  </si>
  <si>
    <t>Cintas Document Management</t>
  </si>
  <si>
    <t>Administration Support</t>
  </si>
  <si>
    <t>Sanitizer Dispensers</t>
  </si>
  <si>
    <t>111-8135144-0437021</t>
  </si>
  <si>
    <t>51 EC Inc</t>
  </si>
  <si>
    <t>Apex Companies LLC</t>
  </si>
  <si>
    <t>Tremmel Design Group LLC</t>
  </si>
  <si>
    <t>CSC-PPWFC/Health Remodel</t>
  </si>
  <si>
    <t>Quality Rubber Stamps</t>
  </si>
  <si>
    <t>Job Store Staffing</t>
  </si>
  <si>
    <t>111-6863737-3633840</t>
  </si>
  <si>
    <t>Skype - Microsoft</t>
  </si>
  <si>
    <t>The Creative Group</t>
  </si>
  <si>
    <t>111-4610926-7649812</t>
  </si>
  <si>
    <t>111-5210627-6277863</t>
  </si>
  <si>
    <t>Pikes Peak Regional Building D</t>
  </si>
  <si>
    <t>CARES ACT REIMB 7/29/20</t>
  </si>
  <si>
    <t>113-6112779-2350651</t>
  </si>
  <si>
    <t>113-8054419-1125829</t>
  </si>
  <si>
    <t>113-0175948-5053036</t>
  </si>
  <si>
    <t>113-4436953-2730660</t>
  </si>
  <si>
    <t>113-6991719-2665859</t>
  </si>
  <si>
    <t>113-4547766-8438666</t>
  </si>
  <si>
    <t>Microphones &amp; Cables</t>
  </si>
  <si>
    <t>ZCX7897</t>
  </si>
  <si>
    <t>TEKsystems Inc</t>
  </si>
  <si>
    <t>MX07942911</t>
  </si>
  <si>
    <t>MX07942912</t>
  </si>
  <si>
    <t>MX07942913</t>
  </si>
  <si>
    <t>MX07942914</t>
  </si>
  <si>
    <t>MX07963102</t>
  </si>
  <si>
    <t>MX07974181</t>
  </si>
  <si>
    <t>EPC PROJ MGR INV 02</t>
  </si>
  <si>
    <t>EPC PROJ CORD INV 02</t>
  </si>
  <si>
    <t>7 Adobe Pro Licenses</t>
  </si>
  <si>
    <t>Surface Pro</t>
  </si>
  <si>
    <t>ZDP2190</t>
  </si>
  <si>
    <t>ZFT6149</t>
  </si>
  <si>
    <t>MacBook &amp; MacBook Pro</t>
  </si>
  <si>
    <t>AC20601000</t>
  </si>
  <si>
    <t>AC20659679</t>
  </si>
  <si>
    <t xml:space="preserve">Paper Towels/Cleaning clothes </t>
  </si>
  <si>
    <t>102432513001A</t>
  </si>
  <si>
    <t>107321074-001A</t>
  </si>
  <si>
    <t>7308886914A</t>
  </si>
  <si>
    <t>1604839-3</t>
  </si>
  <si>
    <t>518620-2</t>
  </si>
  <si>
    <t>Ballot Marking Pens</t>
  </si>
  <si>
    <t xml:space="preserve">Elections </t>
  </si>
  <si>
    <t>SignTech Inc</t>
  </si>
  <si>
    <t>VSPC Banner - Exterior</t>
  </si>
  <si>
    <t>VSPC Banner - Interior</t>
  </si>
  <si>
    <t>Banner Installation &amp; Removal</t>
  </si>
  <si>
    <t>Promotion of Mail Ballot</t>
  </si>
  <si>
    <t>BB2520950</t>
  </si>
  <si>
    <t>BB2520948</t>
  </si>
  <si>
    <t>BB2520949</t>
  </si>
  <si>
    <t>Promoting Mail Ballots</t>
  </si>
  <si>
    <t>BB2520952</t>
  </si>
  <si>
    <t>BB2520953</t>
  </si>
  <si>
    <t xml:space="preserve"> BB2520951</t>
  </si>
  <si>
    <t>Magnetic Signs for Drop Box</t>
  </si>
  <si>
    <t>VWR International LLC</t>
  </si>
  <si>
    <t>Autopsy Trays &amp; Shrouds</t>
  </si>
  <si>
    <t>C16400</t>
  </si>
  <si>
    <t>20-1109</t>
  </si>
  <si>
    <t>28 - Video Conf. Cameras</t>
  </si>
  <si>
    <t>30 - Computers &amp; Monitors</t>
  </si>
  <si>
    <t>Electric Plan C-128854</t>
  </si>
  <si>
    <t>Remodel of Sheriff's Training</t>
  </si>
  <si>
    <t>PO #8113754 (APP #1)</t>
  </si>
  <si>
    <t>Pratum Construction</t>
  </si>
  <si>
    <t>Inmate Property Storage System</t>
  </si>
  <si>
    <t>2020-01</t>
  </si>
  <si>
    <t>LP-USA LLC</t>
  </si>
  <si>
    <t>UV-BOX-E3/40H-NX-R</t>
  </si>
  <si>
    <t>UV-Box-E3/40H-NX-R</t>
  </si>
  <si>
    <t>UV-CABINET-H-NX-1/5</t>
  </si>
  <si>
    <t>Bleach Wipes</t>
  </si>
  <si>
    <t>7309586865-000001</t>
  </si>
  <si>
    <t>2 Handwashing Sinks/Maint</t>
  </si>
  <si>
    <t>FTSE-001-1</t>
  </si>
  <si>
    <t>FTSE-001-2</t>
  </si>
  <si>
    <t xml:space="preserve">Amazon </t>
  </si>
  <si>
    <t xml:space="preserve">Laptop Sleeves </t>
  </si>
  <si>
    <t>114-8498046.7518635</t>
  </si>
  <si>
    <t xml:space="preserve">AT&amp;T Mobility </t>
  </si>
  <si>
    <t>287274393374x05042020</t>
  </si>
  <si>
    <t>LogMeIn Subscription</t>
  </si>
  <si>
    <t>Clark-Trujillo, Tiffany</t>
  </si>
  <si>
    <t>Fans for Temp. Location</t>
  </si>
  <si>
    <t>C-TRUJILLO REIMBURSEMENT</t>
  </si>
  <si>
    <t>112-2629575-3243451</t>
  </si>
  <si>
    <t>112-3126817-5541053</t>
  </si>
  <si>
    <t>112-7074109-6889862</t>
  </si>
  <si>
    <t>113-0150761-7221829</t>
  </si>
  <si>
    <t>R-56074</t>
  </si>
  <si>
    <t>Rowley, Justin</t>
  </si>
  <si>
    <t>ROWLEY-REIMBURSEMENT</t>
  </si>
  <si>
    <t>A-Mark Stamps/Budget Sign</t>
  </si>
  <si>
    <t>Key Tags</t>
  </si>
  <si>
    <t>Network Equipment</t>
  </si>
  <si>
    <t>IE9058501</t>
  </si>
  <si>
    <t>ZFS8477</t>
  </si>
  <si>
    <t>ZFJ5930</t>
  </si>
  <si>
    <t>Burning Glass International</t>
  </si>
  <si>
    <t>Labor insight license package</t>
  </si>
  <si>
    <t>Kleen-Tech Acquisition LLC</t>
  </si>
  <si>
    <t>Mat Service</t>
  </si>
  <si>
    <t>Deinstall &amp; Install Printer</t>
  </si>
  <si>
    <t>Locksmiths Colorado Springs</t>
  </si>
  <si>
    <t>Re-Key Service</t>
  </si>
  <si>
    <t>061820 PPWFC</t>
  </si>
  <si>
    <t>Wetherly Investment LLC</t>
  </si>
  <si>
    <t>RENT AUGUST 2020</t>
  </si>
  <si>
    <t>111-4781384-6651429</t>
  </si>
  <si>
    <t>111-9890316-2166643</t>
  </si>
  <si>
    <t>111-1231523-3802656</t>
  </si>
  <si>
    <t>ZCR5126</t>
  </si>
  <si>
    <t>ZCQ6156</t>
  </si>
  <si>
    <t>ZCX4050</t>
  </si>
  <si>
    <t>ZDG0195</t>
  </si>
  <si>
    <t>ZFB4725</t>
  </si>
  <si>
    <t>113-9342488-1653040</t>
  </si>
  <si>
    <t>7-073-36351</t>
  </si>
  <si>
    <t>Shred-it USA LLC</t>
  </si>
  <si>
    <t>8180062079-2</t>
  </si>
  <si>
    <t xml:space="preserve">Ice for Testing Site </t>
  </si>
  <si>
    <t>City of Colorado Springs</t>
  </si>
  <si>
    <t>OS8280</t>
  </si>
  <si>
    <t>OS8254</t>
  </si>
  <si>
    <t>112-0043686-0389874</t>
  </si>
  <si>
    <t xml:space="preserve">1 month service for Scheduling software </t>
  </si>
  <si>
    <t xml:space="preserve">4 month service for Scheduling software </t>
  </si>
  <si>
    <t>113-8620503-3405816</t>
  </si>
  <si>
    <t>112-5227955-8859460</t>
  </si>
  <si>
    <t>2 Portable hand washing sinks -testing site</t>
  </si>
  <si>
    <t>W864557449</t>
  </si>
  <si>
    <t xml:space="preserve">US postal service </t>
  </si>
  <si>
    <t>interpreting for Covid19  testing sites</t>
  </si>
  <si>
    <t>Goodwill Staffing</t>
  </si>
  <si>
    <t>2020-07</t>
  </si>
  <si>
    <t>1546-9</t>
  </si>
  <si>
    <t>Mobile Mini</t>
  </si>
  <si>
    <t>Storage containers to Storage for COVID19 PPE</t>
  </si>
  <si>
    <t>IT Expenses-Covid19 Teleworking</t>
  </si>
  <si>
    <t>Batteries for Auto Hand Sanitizer station</t>
  </si>
  <si>
    <t>Express Employment Professional</t>
  </si>
  <si>
    <t>Print elect</t>
  </si>
  <si>
    <t xml:space="preserve">District Attorney </t>
  </si>
  <si>
    <t>Total for August-2020</t>
  </si>
  <si>
    <t>Salaries 8/31/2020</t>
  </si>
  <si>
    <t xml:space="preserve">Skype Subscription </t>
  </si>
  <si>
    <t>8086000008134650000</t>
  </si>
  <si>
    <t xml:space="preserve"> Website Covid19 Services</t>
  </si>
  <si>
    <t xml:space="preserve">Paint -Shared work space configuration </t>
  </si>
  <si>
    <t xml:space="preserve">Sherman Williams </t>
  </si>
  <si>
    <t xml:space="preserve">COVID19 Case investigators </t>
  </si>
  <si>
    <t>ZFQ0130</t>
  </si>
  <si>
    <t>COVID Cell Service 6/2-7/1/2020</t>
  </si>
  <si>
    <t>Cell Services COVID19</t>
  </si>
  <si>
    <t>Electrical Drawings Sahwatch Garage</t>
  </si>
  <si>
    <t xml:space="preserve">Sample Testing &amp; Report Mold -Sheriff Training Center </t>
  </si>
  <si>
    <t>N95 Respirators for Healthcare Providers</t>
  </si>
  <si>
    <t>Chemical, Lab Supplies Autopsy COVID19</t>
  </si>
  <si>
    <t xml:space="preserve">Misc. supplies for pop up site </t>
  </si>
  <si>
    <t>Shredding for DHS -Shared work space</t>
  </si>
  <si>
    <t xml:space="preserve">Teleworking IT Equipment </t>
  </si>
  <si>
    <t>Live Scan Laptop</t>
  </si>
  <si>
    <t>5 Temp Cleaning Tech</t>
  </si>
  <si>
    <t>COVID19 Stamps for AP</t>
  </si>
  <si>
    <t>Public information</t>
  </si>
  <si>
    <t xml:space="preserve">Signage for pop-up office </t>
  </si>
  <si>
    <t>PPE Safety Supplies-COVID19</t>
  </si>
  <si>
    <t xml:space="preserve">Headsets for Teleworking </t>
  </si>
  <si>
    <t xml:space="preserve">Office Supplies COVID19 Pop-Site </t>
  </si>
  <si>
    <t xml:space="preserve">Webcam with microphone/phone charges </t>
  </si>
  <si>
    <t xml:space="preserve">Masks &amp; clear shields COVID-19 </t>
  </si>
  <si>
    <t xml:space="preserve">Phone chargers </t>
  </si>
  <si>
    <t xml:space="preserve">Docking Stations </t>
  </si>
  <si>
    <t xml:space="preserve">Monitor for Dual Docking Stations Teleworking </t>
  </si>
  <si>
    <t xml:space="preserve">Display Screens Teleworking Equipment </t>
  </si>
  <si>
    <t xml:space="preserve">Scanner &amp; Docking Stations Teleworking Equipment </t>
  </si>
  <si>
    <t xml:space="preserve">Scanners / Charging cables </t>
  </si>
  <si>
    <t xml:space="preserve">10 Document Scanners </t>
  </si>
  <si>
    <t xml:space="preserve">APC Smart Rack Tower Computers </t>
  </si>
  <si>
    <t xml:space="preserve">Shipping Charges for teleworking  Equipment </t>
  </si>
  <si>
    <t>Procurement Temp Employee</t>
  </si>
  <si>
    <t xml:space="preserve">Snacks for orientation COVID19 </t>
  </si>
  <si>
    <t xml:space="preserve">Election </t>
  </si>
  <si>
    <t>IT Project Manager for COVID19 Projects</t>
  </si>
  <si>
    <t xml:space="preserve">Temp Public Information Staff </t>
  </si>
  <si>
    <t>Coffee Pot &amp; Supplies</t>
  </si>
  <si>
    <t xml:space="preserve">COVID19 PPE Supplies </t>
  </si>
  <si>
    <t>iiCON Construction Group</t>
  </si>
  <si>
    <t xml:space="preserve">Motor Vehicles </t>
  </si>
  <si>
    <t xml:space="preserve">Postage -July -2020 </t>
  </si>
  <si>
    <t>Electrical Drawings Costilla Garage</t>
  </si>
  <si>
    <t xml:space="preserve">Planning &amp; Development </t>
  </si>
  <si>
    <t>Data Works Plus LLC</t>
  </si>
  <si>
    <t xml:space="preserve">Clerk &amp;Recorder </t>
  </si>
  <si>
    <t xml:space="preserve">Finance Services </t>
  </si>
  <si>
    <t xml:space="preserve">Laptops/ Docking Stations teleworking Equipment </t>
  </si>
  <si>
    <t>Supplies for Coved 19 Testing site</t>
  </si>
  <si>
    <t>Flex Booker LLC</t>
  </si>
  <si>
    <t>IU Globe Link LLC</t>
  </si>
  <si>
    <t>Konica Minolta Business Solution</t>
  </si>
  <si>
    <t>LogMeIn USA Inc</t>
  </si>
  <si>
    <t>Prepaid Postage Communication</t>
  </si>
  <si>
    <t>Common wheel Artists Coop</t>
  </si>
  <si>
    <t>8086000008134670000</t>
  </si>
  <si>
    <t>8054000002514220000</t>
  </si>
  <si>
    <t>8054000002514250000</t>
  </si>
  <si>
    <t xml:space="preserve">1114381211-3808208/invoices </t>
  </si>
  <si>
    <t>Economic Development -SBDC</t>
  </si>
  <si>
    <t>Spatialest Inc</t>
  </si>
  <si>
    <t>Electronic Appeals Process</t>
  </si>
  <si>
    <t>Assessor</t>
  </si>
  <si>
    <t>Software/ Hardware for CSC</t>
  </si>
  <si>
    <t>IE9060592A</t>
  </si>
  <si>
    <t>IE9060592</t>
  </si>
  <si>
    <t>Hardware - CSC 1st Floor</t>
  </si>
  <si>
    <t>IE9060456</t>
  </si>
  <si>
    <t>EMSI</t>
  </si>
  <si>
    <t>3 EMSI one-year licenses</t>
  </si>
  <si>
    <t>Software - CSC 1st Floor</t>
  </si>
  <si>
    <t>Baker &amp; King Security Services</t>
  </si>
  <si>
    <t>COVID Test Site Security Guard</t>
  </si>
  <si>
    <t>EPCOEM-08062020-01</t>
  </si>
  <si>
    <t>Thomas Scientific LLC</t>
  </si>
  <si>
    <t xml:space="preserve">Bio-hood system </t>
  </si>
  <si>
    <t>1555434-0</t>
  </si>
  <si>
    <t>Supplies for Covid 19 Testing site</t>
  </si>
  <si>
    <t>Lowe's Home Improvement Wareho</t>
  </si>
  <si>
    <t>Headset</t>
  </si>
  <si>
    <t>113-4934788-6736202</t>
  </si>
  <si>
    <t xml:space="preserve">Vinyl Gloves </t>
  </si>
  <si>
    <t>Justice Services Admin</t>
  </si>
  <si>
    <t>TracPhones Recharging</t>
  </si>
  <si>
    <t>000000 8/8/20</t>
  </si>
  <si>
    <t>420115 07/10/20</t>
  </si>
  <si>
    <t>420115 04/11/2020</t>
  </si>
  <si>
    <t>Pretrial Services</t>
  </si>
  <si>
    <t>TracPhones, Minutes</t>
  </si>
  <si>
    <t>8801941673/8801711213</t>
  </si>
  <si>
    <t>COVID-19 Medical Supplies</t>
  </si>
  <si>
    <t>114-8886737-3849820</t>
  </si>
  <si>
    <t>Rocky Mountain Bottled Water L</t>
  </si>
  <si>
    <t>Purchased Water</t>
  </si>
  <si>
    <t>C&amp;R Operations</t>
  </si>
  <si>
    <t>109995040-001A</t>
  </si>
  <si>
    <t>109499544-001A</t>
  </si>
  <si>
    <t>7311966309A</t>
  </si>
  <si>
    <t>3oz bottles to measure cleaner</t>
  </si>
  <si>
    <t>5803 1111 1407 2745 3086</t>
  </si>
  <si>
    <t xml:space="preserve">Supplies for First responders </t>
  </si>
  <si>
    <t>032901-5035010</t>
  </si>
  <si>
    <t>010053-8034721</t>
  </si>
  <si>
    <t>042505-3035152</t>
  </si>
  <si>
    <t>Tent Rental for Testing Site</t>
  </si>
  <si>
    <t>Financial Services</t>
  </si>
  <si>
    <t>114-4541401-0623417</t>
  </si>
  <si>
    <t>112-6815910-8877012</t>
  </si>
  <si>
    <t>Clorox Wipes</t>
  </si>
  <si>
    <t>Lysol Wipes</t>
  </si>
  <si>
    <t>48 pk AA Batteries</t>
  </si>
  <si>
    <t>4872054-041570</t>
  </si>
  <si>
    <t>111-8212352-2018626</t>
  </si>
  <si>
    <t>114-1215949-7841065</t>
  </si>
  <si>
    <t>Signage</t>
  </si>
  <si>
    <t>111-6099332-3350668</t>
  </si>
  <si>
    <t xml:space="preserve">Fuel For Covid19 Public Health Vehicle </t>
  </si>
  <si>
    <t>00-034055</t>
  </si>
  <si>
    <t>Complete Lighting of Colorado</t>
  </si>
  <si>
    <t>Lighting for CJC</t>
  </si>
  <si>
    <t>Crowd Control Store</t>
  </si>
  <si>
    <t>Stanchions - Retractable Belt</t>
  </si>
  <si>
    <t>FS.COM Inc</t>
  </si>
  <si>
    <t>Cisco GLC-SX-MM</t>
  </si>
  <si>
    <t>FS200805522762</t>
  </si>
  <si>
    <t>Hardware - CSC 2nd Floor</t>
  </si>
  <si>
    <t>IE9060455</t>
  </si>
  <si>
    <t>Camera Mounting Brackets</t>
  </si>
  <si>
    <t xml:space="preserve">Shipping Charges Software/Hardware for CSC </t>
  </si>
  <si>
    <t>7-106-64650</t>
  </si>
  <si>
    <t xml:space="preserve">Us postal Service </t>
  </si>
  <si>
    <t>Postage - Allocation AUGUST 2020</t>
  </si>
  <si>
    <t>JE</t>
  </si>
  <si>
    <t>COVID19 use Cell Phone 6/21-7/20/2020</t>
  </si>
  <si>
    <t>287284611344X07282020</t>
  </si>
  <si>
    <t>Cell Phone 6/27-7/26/2020</t>
  </si>
  <si>
    <t>287231302029X08042020</t>
  </si>
  <si>
    <t>Skype Subscription</t>
  </si>
  <si>
    <t>8054000002300310000</t>
  </si>
  <si>
    <t>507247-7/23/2020A</t>
  </si>
  <si>
    <t>507247-7/25/2020</t>
  </si>
  <si>
    <t>8054000002106600000</t>
  </si>
  <si>
    <t>8054000002300340000</t>
  </si>
  <si>
    <t>507247-3/23/2020</t>
  </si>
  <si>
    <t>507247-4/20/2020</t>
  </si>
  <si>
    <t>507247-5/23/2020</t>
  </si>
  <si>
    <t>507247-6/22/2020</t>
  </si>
  <si>
    <t>507247-7/22/2020</t>
  </si>
  <si>
    <t>507247-7/23/2020</t>
  </si>
  <si>
    <t>Comcast Cable Communications L</t>
  </si>
  <si>
    <t>CARES 1049 N Academy Blvd</t>
  </si>
  <si>
    <t>8497900012417923 06/19/20</t>
  </si>
  <si>
    <t>Colorado Springs Utilities</t>
  </si>
  <si>
    <t>0675335489 07/16/20</t>
  </si>
  <si>
    <t>Advantage Security Inc</t>
  </si>
  <si>
    <t>Security for pop-up location</t>
  </si>
  <si>
    <t>JAB Construction Inc</t>
  </si>
  <si>
    <t>ISR Strategies LLC</t>
  </si>
  <si>
    <t>Re-Employ Strategy</t>
  </si>
  <si>
    <t>506478 08/05/20</t>
  </si>
  <si>
    <t>Health screening at CSC, DA</t>
  </si>
  <si>
    <t>2 - Remote Commercial Advisor</t>
  </si>
  <si>
    <t>Procurement Temp</t>
  </si>
  <si>
    <t>Waste Management of Colorado S</t>
  </si>
  <si>
    <t>Clear out project</t>
  </si>
  <si>
    <t>6548585-2528-4</t>
  </si>
  <si>
    <t>MX07984357</t>
  </si>
  <si>
    <t>MX07993442</t>
  </si>
  <si>
    <t>MX08002994</t>
  </si>
  <si>
    <t>EPC-PROJECTCOORD-INV03</t>
  </si>
  <si>
    <t>EPC-PROJECTMANAGER-INV03</t>
  </si>
  <si>
    <t>Monthly Cleaning Service</t>
  </si>
  <si>
    <t>Unified Title Company LLC</t>
  </si>
  <si>
    <t>482887-9/3/2020</t>
  </si>
  <si>
    <t xml:space="preserve">Medical Director COVID19 Services </t>
  </si>
  <si>
    <t>2020-08</t>
  </si>
  <si>
    <t xml:space="preserve">Temp PIO Staff </t>
  </si>
  <si>
    <t>Temp PIO Staff</t>
  </si>
  <si>
    <t>Cap Fire Sprinkler Heads</t>
  </si>
  <si>
    <t>WSF300051</t>
  </si>
  <si>
    <t>Miller, Christopher</t>
  </si>
  <si>
    <t>Public Health Mileage -COVID19</t>
  </si>
  <si>
    <t>3/24-30/2020 Mileage</t>
  </si>
  <si>
    <t>Rogerson, Melissa</t>
  </si>
  <si>
    <t>5/23/2020 Mileage</t>
  </si>
  <si>
    <t>McGarvy, Catherine</t>
  </si>
  <si>
    <t>3/25-5/16/2020 Mileage</t>
  </si>
  <si>
    <t>5/29-6/13/2020 Mileage</t>
  </si>
  <si>
    <t>4/7-4/24/2020 Mileage</t>
  </si>
  <si>
    <t>6/1-6/12/2020 Mileage</t>
  </si>
  <si>
    <t>Hamby, Kara</t>
  </si>
  <si>
    <t>3/12/2020 Mileage</t>
  </si>
  <si>
    <t>Lehman, Betsy</t>
  </si>
  <si>
    <t>3/18-3/26/2020 Mileage</t>
  </si>
  <si>
    <t>3/18/2020 Mileage</t>
  </si>
  <si>
    <t>6/22-6/26/2020 Mileage</t>
  </si>
  <si>
    <t>6/23-6/27/2020 Mileage</t>
  </si>
  <si>
    <t>Zachary, Haley</t>
  </si>
  <si>
    <t>6/21/2020 Mileage</t>
  </si>
  <si>
    <t>Adams, Sara</t>
  </si>
  <si>
    <t>5/1-6/29/2020 Mileage</t>
  </si>
  <si>
    <t>6/29-7/25/2020 Mileage</t>
  </si>
  <si>
    <t>Bennett, Victoria</t>
  </si>
  <si>
    <t>6/16-6/23/2020 Mileage</t>
  </si>
  <si>
    <t>7/6-7/27/2020 Mileage</t>
  </si>
  <si>
    <t>6/8-7/27/2020 Mileage</t>
  </si>
  <si>
    <t>8/3-8/17/2020 Mileage</t>
  </si>
  <si>
    <t>7/27-8/17/2020 Mileage</t>
  </si>
  <si>
    <t>McNair, Janel</t>
  </si>
  <si>
    <t>7/27-8/15/2020 Mileage</t>
  </si>
  <si>
    <t>8/3-8/19/2020 Mileage</t>
  </si>
  <si>
    <t>8/11-8/21/2020 Mileage</t>
  </si>
  <si>
    <t>Government Finance Officers As</t>
  </si>
  <si>
    <t>Automation AP Webinar/Crumb</t>
  </si>
  <si>
    <t>AUTOMATING AP/C.CRUMB</t>
  </si>
  <si>
    <t>Citadel Mall Realty LLC</t>
  </si>
  <si>
    <t xml:space="preserve">Rent Property for drive thru Testing site </t>
  </si>
  <si>
    <t>Konica Minolta Business Soluti</t>
  </si>
  <si>
    <t>Printer Lease June-Dec</t>
  </si>
  <si>
    <t>CML Security LLC</t>
  </si>
  <si>
    <t>Jail Electronic Renovation</t>
  </si>
  <si>
    <t>61696 07/31/2020</t>
  </si>
  <si>
    <t>2020-02</t>
  </si>
  <si>
    <t>Winant, Sandra</t>
  </si>
  <si>
    <t xml:space="preserve">US Postal service </t>
  </si>
  <si>
    <t xml:space="preserve">June -2020 Postage </t>
  </si>
  <si>
    <t>El Paso County JE</t>
  </si>
  <si>
    <t>Install plastic sneeze guards</t>
  </si>
  <si>
    <t>6436 S US Hwy85/87 Ernest Money</t>
  </si>
  <si>
    <t>Antic, Rajkot</t>
  </si>
  <si>
    <t>Beane, Robert</t>
  </si>
  <si>
    <t>Castello, Sandra G</t>
  </si>
  <si>
    <t>Labor, Diana</t>
  </si>
  <si>
    <t>Hemibranch, Brenda</t>
  </si>
  <si>
    <t>Heuser, Aaron Michael</t>
  </si>
  <si>
    <t xml:space="preserve">Community services -Parks </t>
  </si>
  <si>
    <t xml:space="preserve">Community services -EVS </t>
  </si>
  <si>
    <t>Salaries  9/30/2020</t>
  </si>
  <si>
    <t>Total for Sept-2020</t>
  </si>
  <si>
    <t>Check figure</t>
  </si>
  <si>
    <t xml:space="preserve">Distribution of  CARES Funding to Public Health - Payroll </t>
  </si>
  <si>
    <t>Project manager - Clausell</t>
  </si>
  <si>
    <t xml:space="preserve">Distribution of CARES Funding to Public Health -  Operating Expense </t>
  </si>
  <si>
    <t>interpreting for Covid19 testing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</si>
</sst>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i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3" fontId="4" fillId="0" borderId="0" xfId="1" applyFont="1" applyFill="1" applyBorder="1"/>
    <xf numFmtId="0" fontId="4" fillId="0" borderId="0" xfId="0" applyFont="1" applyFill="1" applyBorder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1" applyNumberFormat="1" applyFont="1" applyFill="1" applyBorder="1" applyAlignment="1"/>
    <xf numFmtId="43" fontId="6" fillId="0" borderId="2" xfId="1" applyNumberFormat="1" applyFont="1" applyFill="1" applyBorder="1" applyAlignment="1"/>
    <xf numFmtId="43" fontId="7" fillId="0" borderId="2" xfId="1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left"/>
    </xf>
    <xf numFmtId="4" fontId="1" fillId="0" borderId="0" xfId="1" applyNumberFormat="1" applyFont="1" applyAlignment="1">
      <alignment horizontal="right" wrapText="1"/>
    </xf>
    <xf numFmtId="4" fontId="5" fillId="0" borderId="0" xfId="1" applyNumberFormat="1" applyFont="1" applyAlignment="1">
      <alignment horizontal="right" wrapText="1"/>
    </xf>
    <xf numFmtId="4" fontId="6" fillId="0" borderId="0" xfId="1" applyNumberFormat="1" applyFont="1" applyBorder="1" applyAlignment="1">
      <alignment horizontal="right" wrapText="1"/>
    </xf>
    <xf numFmtId="4" fontId="0" fillId="0" borderId="0" xfId="1" applyNumberFormat="1" applyFont="1" applyAlignment="1">
      <alignment horizontal="right" wrapText="1"/>
    </xf>
    <xf numFmtId="14" fontId="6" fillId="0" borderId="2" xfId="0" applyNumberFormat="1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43" fontId="6" fillId="0" borderId="0" xfId="1" applyFont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3" fontId="6" fillId="0" borderId="0" xfId="1" applyFont="1" applyFill="1" applyBorder="1" applyAlignment="1">
      <alignment horizontal="left" wrapText="1"/>
    </xf>
    <xf numFmtId="43" fontId="6" fillId="0" borderId="0" xfId="1" applyFont="1" applyBorder="1" applyAlignment="1"/>
    <xf numFmtId="43" fontId="6" fillId="0" borderId="0" xfId="1" applyFont="1" applyFill="1" applyBorder="1" applyAlignment="1"/>
    <xf numFmtId="0" fontId="2" fillId="0" borderId="0" xfId="0" applyFont="1" applyFill="1" applyBorder="1" applyAlignment="1">
      <alignment wrapText="1"/>
    </xf>
    <xf numFmtId="0" fontId="6" fillId="0" borderId="2" xfId="0" applyFont="1" applyFill="1" applyBorder="1" applyAlignment="1"/>
    <xf numFmtId="0" fontId="7" fillId="0" borderId="2" xfId="0" applyFont="1" applyFill="1" applyBorder="1" applyAlignment="1"/>
    <xf numFmtId="0" fontId="6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43" fontId="11" fillId="0" borderId="0" xfId="1" applyNumberFormat="1" applyFont="1" applyFill="1" applyBorder="1" applyAlignment="1"/>
    <xf numFmtId="43" fontId="11" fillId="0" borderId="0" xfId="1" applyNumberFormat="1" applyFont="1" applyBorder="1" applyAlignment="1"/>
    <xf numFmtId="43" fontId="12" fillId="0" borderId="0" xfId="1" applyNumberFormat="1" applyFont="1" applyFill="1" applyBorder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4" fontId="9" fillId="0" borderId="3" xfId="2" applyFont="1" applyFill="1" applyBorder="1" applyAlignment="1"/>
    <xf numFmtId="14" fontId="6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43" fontId="13" fillId="0" borderId="0" xfId="1" applyNumberFormat="1" applyFont="1" applyFill="1" applyBorder="1" applyAlignment="1">
      <alignment horizontal="left" wrapText="1"/>
    </xf>
    <xf numFmtId="14" fontId="7" fillId="0" borderId="2" xfId="0" applyNumberFormat="1" applyFont="1" applyFill="1" applyBorder="1" applyAlignment="1">
      <alignment horizontal="left" wrapText="1"/>
    </xf>
    <xf numFmtId="0" fontId="7" fillId="0" borderId="2" xfId="0" quotePrefix="1" applyFont="1" applyFill="1" applyBorder="1" applyAlignment="1">
      <alignment horizontal="left" wrapText="1"/>
    </xf>
    <xf numFmtId="43" fontId="6" fillId="0" borderId="0" xfId="1" applyFont="1"/>
    <xf numFmtId="14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14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43" fontId="6" fillId="2" borderId="0" xfId="1" applyNumberFormat="1" applyFont="1" applyFill="1" applyBorder="1" applyAlignment="1"/>
    <xf numFmtId="43" fontId="6" fillId="2" borderId="0" xfId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0" borderId="0" xfId="0" applyFill="1" applyBorder="1"/>
    <xf numFmtId="44" fontId="14" fillId="0" borderId="1" xfId="2" applyFont="1" applyBorder="1" applyAlignment="1"/>
    <xf numFmtId="4" fontId="6" fillId="0" borderId="0" xfId="1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4" fontId="9" fillId="0" borderId="4" xfId="1" applyNumberFormat="1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" fontId="9" fillId="0" borderId="1" xfId="1" applyNumberFormat="1" applyFont="1" applyBorder="1" applyAlignment="1">
      <alignment horizontal="right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43" fontId="7" fillId="0" borderId="0" xfId="2" applyNumberFormat="1" applyFont="1" applyFill="1" applyBorder="1" applyAlignment="1">
      <alignment horizontal="left" wrapText="1"/>
    </xf>
    <xf numFmtId="14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43" fontId="6" fillId="0" borderId="2" xfId="1" applyNumberFormat="1" applyFont="1" applyFill="1" applyBorder="1" applyAlignment="1">
      <alignment wrapText="1"/>
    </xf>
    <xf numFmtId="14" fontId="6" fillId="2" borderId="0" xfId="0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43" fontId="6" fillId="2" borderId="0" xfId="1" applyNumberFormat="1" applyFont="1" applyFill="1" applyBorder="1" applyAlignment="1">
      <alignment wrapText="1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quotePrefix="1" applyFont="1" applyFill="1" applyBorder="1" applyAlignment="1">
      <alignment horizontal="left" wrapText="1"/>
    </xf>
    <xf numFmtId="17" fontId="1" fillId="0" borderId="0" xfId="0" quotePrefix="1" applyNumberFormat="1" applyFont="1" applyFill="1" applyBorder="1" applyAlignment="1">
      <alignment horizontal="left"/>
    </xf>
    <xf numFmtId="4" fontId="9" fillId="0" borderId="0" xfId="1" applyNumberFormat="1" applyFont="1" applyBorder="1" applyAlignment="1">
      <alignment horizontal="right" wrapText="1"/>
    </xf>
    <xf numFmtId="17" fontId="1" fillId="0" borderId="0" xfId="0" quotePrefix="1" applyNumberFormat="1" applyFont="1" applyAlignment="1">
      <alignment horizontal="left"/>
    </xf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3" fontId="7" fillId="0" borderId="2" xfId="2" applyNumberFormat="1" applyFont="1" applyFill="1" applyBorder="1" applyAlignment="1">
      <alignment horizontal="left"/>
    </xf>
    <xf numFmtId="0" fontId="7" fillId="0" borderId="2" xfId="0" quotePrefix="1" applyFont="1" applyBorder="1" applyAlignment="1">
      <alignment horizontal="left"/>
    </xf>
    <xf numFmtId="43" fontId="6" fillId="0" borderId="0" xfId="1" applyFont="1" applyFill="1"/>
    <xf numFmtId="43" fontId="0" fillId="0" borderId="0" xfId="1" applyFont="1"/>
    <xf numFmtId="14" fontId="7" fillId="0" borderId="0" xfId="0" applyNumberFormat="1" applyFont="1" applyBorder="1" applyAlignment="1">
      <alignment horizontal="left"/>
    </xf>
    <xf numFmtId="14" fontId="6" fillId="2" borderId="2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2" borderId="2" xfId="0" applyFont="1" applyFill="1" applyBorder="1" applyAlignment="1">
      <alignment wrapText="1"/>
    </xf>
    <xf numFmtId="43" fontId="7" fillId="0" borderId="0" xfId="2" applyNumberFormat="1" applyFont="1" applyFill="1" applyBorder="1" applyAlignment="1">
      <alignment horizontal="left"/>
    </xf>
    <xf numFmtId="43" fontId="6" fillId="2" borderId="2" xfId="1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43" fontId="7" fillId="0" borderId="3" xfId="2" applyNumberFormat="1" applyFont="1" applyFill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190500</xdr:rowOff>
    </xdr:from>
    <xdr:to>
      <xdr:col>0</xdr:col>
      <xdr:colOff>1285875</xdr:colOff>
      <xdr:row>5</xdr:row>
      <xdr:rowOff>127000</xdr:rowOff>
    </xdr:to>
    <xdr:pic>
      <xdr:nvPicPr>
        <xdr:cNvPr id="4" name="Picture 3" descr="logo-1-T">
          <a:extLst>
            <a:ext uri="{FF2B5EF4-FFF2-40B4-BE49-F238E27FC236}">
              <a16:creationId xmlns:a16="http://schemas.microsoft.com/office/drawing/2014/main" id="{950D142C-B78D-4695-94FC-DD12B31F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0"/>
          <a:ext cx="1123950" cy="1158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</xdr:col>
      <xdr:colOff>523875</xdr:colOff>
      <xdr:row>4</xdr:row>
      <xdr:rowOff>171528</xdr:rowOff>
    </xdr:to>
    <xdr:pic>
      <xdr:nvPicPr>
        <xdr:cNvPr id="2" name="Picture 1" descr="logo-1-T">
          <a:extLst>
            <a:ext uri="{FF2B5EF4-FFF2-40B4-BE49-F238E27FC236}">
              <a16:creationId xmlns:a16="http://schemas.microsoft.com/office/drawing/2014/main" id="{AEAE082A-E823-4A19-A051-61EAD1C6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1038225" cy="1038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09DE-D0FD-43E7-921D-F3E3FE4ABDE6}">
  <sheetPr>
    <pageSetUpPr fitToPage="1"/>
  </sheetPr>
  <dimension ref="A1:BJ1069"/>
  <sheetViews>
    <sheetView tabSelected="1" view="pageBreakPreview" zoomScale="60" zoomScaleNormal="100" workbookViewId="0">
      <pane ySplit="7" topLeftCell="A947" activePane="bottomLeft" state="frozen"/>
      <selection pane="bottomLeft" activeCell="I991" sqref="I991"/>
    </sheetView>
  </sheetViews>
  <sheetFormatPr defaultColWidth="9.1328125" defaultRowHeight="15.75" x14ac:dyDescent="0.5"/>
  <cols>
    <col min="1" max="1" width="18" style="5" customWidth="1"/>
    <col min="2" max="2" width="26.33203125" style="3" customWidth="1"/>
    <col min="3" max="3" width="17.265625" style="40" customWidth="1"/>
    <col min="4" max="4" width="45.86328125" style="41" customWidth="1"/>
    <col min="5" max="5" width="31.73046875" style="47" customWidth="1"/>
    <col min="6" max="6" width="34.59765625" style="42" customWidth="1"/>
    <col min="7" max="62" width="9.1328125" style="68"/>
    <col min="63" max="16384" width="9.1328125" style="5"/>
  </cols>
  <sheetData>
    <row r="1" spans="1:6" x14ac:dyDescent="0.5">
      <c r="A1" s="3"/>
      <c r="B1" s="4"/>
      <c r="C1" s="37"/>
      <c r="D1" s="38"/>
      <c r="E1" s="46"/>
      <c r="F1" s="39"/>
    </row>
    <row r="2" spans="1:6" ht="17.649999999999999" x14ac:dyDescent="0.5">
      <c r="A2" s="3"/>
      <c r="B2" s="6" t="s">
        <v>0</v>
      </c>
      <c r="D2" s="31"/>
      <c r="F2" s="27"/>
    </row>
    <row r="3" spans="1:6" ht="17.649999999999999" x14ac:dyDescent="0.5">
      <c r="A3" s="3"/>
      <c r="B3" s="6" t="s">
        <v>5</v>
      </c>
      <c r="D3" s="31"/>
      <c r="F3" s="27"/>
    </row>
    <row r="4" spans="1:6" ht="17.649999999999999" x14ac:dyDescent="0.5">
      <c r="A4" s="3"/>
      <c r="B4" s="6" t="s">
        <v>8</v>
      </c>
      <c r="D4" s="31"/>
      <c r="F4" s="27"/>
    </row>
    <row r="5" spans="1:6" ht="17.649999999999999" x14ac:dyDescent="0.5">
      <c r="A5" s="3"/>
      <c r="B5" s="90">
        <v>44104</v>
      </c>
      <c r="C5" s="37"/>
      <c r="D5" s="38"/>
      <c r="E5" s="46"/>
      <c r="F5" s="39"/>
    </row>
    <row r="6" spans="1:6" x14ac:dyDescent="0.5">
      <c r="A6" s="3"/>
      <c r="B6" s="4"/>
      <c r="C6" s="37"/>
      <c r="D6" s="38"/>
      <c r="E6" s="46"/>
      <c r="F6" s="39"/>
    </row>
    <row r="7" spans="1:6" ht="34.5" x14ac:dyDescent="0.45">
      <c r="A7" s="49" t="s">
        <v>1</v>
      </c>
      <c r="B7" s="50" t="s">
        <v>3</v>
      </c>
      <c r="C7" s="56" t="s">
        <v>2</v>
      </c>
      <c r="D7" s="51" t="s">
        <v>10</v>
      </c>
      <c r="E7" s="49" t="s">
        <v>9</v>
      </c>
      <c r="F7" s="51" t="s">
        <v>247</v>
      </c>
    </row>
    <row r="8" spans="1:6" ht="15.4" x14ac:dyDescent="0.45">
      <c r="A8" s="17">
        <v>43908</v>
      </c>
      <c r="B8" s="33" t="s">
        <v>191</v>
      </c>
      <c r="C8" s="14">
        <v>2125</v>
      </c>
      <c r="D8" s="26" t="s">
        <v>234</v>
      </c>
      <c r="E8" s="16" t="s">
        <v>245</v>
      </c>
      <c r="F8" s="26" t="s">
        <v>156</v>
      </c>
    </row>
    <row r="9" spans="1:6" ht="15.4" x14ac:dyDescent="0.45">
      <c r="A9" s="17">
        <v>43909</v>
      </c>
      <c r="B9" s="33" t="s">
        <v>147</v>
      </c>
      <c r="C9" s="14">
        <v>5.63</v>
      </c>
      <c r="D9" s="36" t="s">
        <v>255</v>
      </c>
      <c r="E9" s="16" t="s">
        <v>245</v>
      </c>
      <c r="F9" s="26">
        <v>583027</v>
      </c>
    </row>
    <row r="10" spans="1:6" ht="15.4" x14ac:dyDescent="0.45">
      <c r="A10" s="17">
        <v>43921</v>
      </c>
      <c r="B10" s="33" t="s">
        <v>191</v>
      </c>
      <c r="C10" s="14">
        <v>212.5</v>
      </c>
      <c r="D10" s="26" t="s">
        <v>234</v>
      </c>
      <c r="E10" s="16" t="s">
        <v>245</v>
      </c>
      <c r="F10" s="57" t="s">
        <v>156</v>
      </c>
    </row>
    <row r="11" spans="1:6" ht="15.4" x14ac:dyDescent="0.45">
      <c r="A11" s="22">
        <v>43923</v>
      </c>
      <c r="B11" s="32" t="s">
        <v>74</v>
      </c>
      <c r="C11" s="13">
        <v>4998.9399999999996</v>
      </c>
      <c r="D11" s="34" t="s">
        <v>224</v>
      </c>
      <c r="E11" s="15" t="s">
        <v>240</v>
      </c>
      <c r="F11" s="25">
        <v>3654762</v>
      </c>
    </row>
    <row r="12" spans="1:6" ht="15.4" x14ac:dyDescent="0.45">
      <c r="A12" s="22">
        <v>43923</v>
      </c>
      <c r="B12" s="32" t="s">
        <v>74</v>
      </c>
      <c r="C12" s="13">
        <v>10129.379999999999</v>
      </c>
      <c r="D12" s="34" t="s">
        <v>224</v>
      </c>
      <c r="E12" s="15" t="s">
        <v>240</v>
      </c>
      <c r="F12" s="25">
        <v>3654763</v>
      </c>
    </row>
    <row r="13" spans="1:6" ht="15.4" x14ac:dyDescent="0.45">
      <c r="A13" s="22">
        <v>43923</v>
      </c>
      <c r="B13" s="32" t="s">
        <v>74</v>
      </c>
      <c r="C13" s="13">
        <v>12678.72</v>
      </c>
      <c r="D13" s="34" t="s">
        <v>230</v>
      </c>
      <c r="E13" s="15" t="s">
        <v>240</v>
      </c>
      <c r="F13" s="25">
        <v>3656506</v>
      </c>
    </row>
    <row r="14" spans="1:6" ht="15.4" x14ac:dyDescent="0.45">
      <c r="A14" s="22">
        <v>43930</v>
      </c>
      <c r="B14" s="32" t="s">
        <v>75</v>
      </c>
      <c r="C14" s="13">
        <v>3270</v>
      </c>
      <c r="D14" s="34" t="s">
        <v>202</v>
      </c>
      <c r="E14" s="15" t="s">
        <v>240</v>
      </c>
      <c r="F14" s="25" t="s">
        <v>76</v>
      </c>
    </row>
    <row r="15" spans="1:6" ht="15.4" x14ac:dyDescent="0.45">
      <c r="A15" s="22">
        <v>43930</v>
      </c>
      <c r="B15" s="32" t="s">
        <v>75</v>
      </c>
      <c r="C15" s="13">
        <v>509</v>
      </c>
      <c r="D15" s="34" t="s">
        <v>202</v>
      </c>
      <c r="E15" s="15" t="s">
        <v>240</v>
      </c>
      <c r="F15" s="25" t="s">
        <v>80</v>
      </c>
    </row>
    <row r="16" spans="1:6" ht="15.4" x14ac:dyDescent="0.45">
      <c r="A16" s="22">
        <v>43930</v>
      </c>
      <c r="B16" s="32" t="s">
        <v>73</v>
      </c>
      <c r="C16" s="13">
        <v>109.29</v>
      </c>
      <c r="D16" s="34" t="s">
        <v>228</v>
      </c>
      <c r="E16" s="15" t="s">
        <v>240</v>
      </c>
      <c r="F16" s="25">
        <v>78999046</v>
      </c>
    </row>
    <row r="17" spans="1:6" ht="15.4" x14ac:dyDescent="0.45">
      <c r="A17" s="22">
        <v>43930</v>
      </c>
      <c r="B17" s="32" t="s">
        <v>73</v>
      </c>
      <c r="C17" s="13">
        <v>53.95</v>
      </c>
      <c r="D17" s="34" t="s">
        <v>223</v>
      </c>
      <c r="E17" s="15" t="s">
        <v>240</v>
      </c>
      <c r="F17" s="25">
        <v>78995087</v>
      </c>
    </row>
    <row r="18" spans="1:6" ht="15.4" x14ac:dyDescent="0.45">
      <c r="A18" s="22">
        <v>43930</v>
      </c>
      <c r="B18" s="32" t="s">
        <v>73</v>
      </c>
      <c r="C18" s="13">
        <v>7848.34</v>
      </c>
      <c r="D18" s="34" t="s">
        <v>224</v>
      </c>
      <c r="E18" s="15" t="s">
        <v>240</v>
      </c>
      <c r="F18" s="25">
        <v>79008445</v>
      </c>
    </row>
    <row r="19" spans="1:6" ht="15.4" x14ac:dyDescent="0.45">
      <c r="A19" s="22">
        <v>43930</v>
      </c>
      <c r="B19" s="32" t="s">
        <v>73</v>
      </c>
      <c r="C19" s="13">
        <v>5087.5</v>
      </c>
      <c r="D19" s="34" t="s">
        <v>225</v>
      </c>
      <c r="E19" s="15" t="s">
        <v>240</v>
      </c>
      <c r="F19" s="25">
        <v>78999288</v>
      </c>
    </row>
    <row r="20" spans="1:6" ht="15.4" x14ac:dyDescent="0.45">
      <c r="A20" s="22">
        <v>43937</v>
      </c>
      <c r="B20" s="32" t="s">
        <v>23</v>
      </c>
      <c r="C20" s="13">
        <v>1790</v>
      </c>
      <c r="D20" s="34" t="s">
        <v>161</v>
      </c>
      <c r="E20" s="15" t="s">
        <v>249</v>
      </c>
      <c r="F20" s="25">
        <v>1815743</v>
      </c>
    </row>
    <row r="21" spans="1:6" ht="15.4" x14ac:dyDescent="0.45">
      <c r="A21" s="17">
        <v>43937</v>
      </c>
      <c r="B21" s="33" t="s">
        <v>148</v>
      </c>
      <c r="C21" s="14">
        <v>207.79</v>
      </c>
      <c r="D21" s="36" t="s">
        <v>172</v>
      </c>
      <c r="E21" s="16" t="s">
        <v>245</v>
      </c>
      <c r="F21" s="58" t="s">
        <v>150</v>
      </c>
    </row>
    <row r="22" spans="1:6" ht="15.4" x14ac:dyDescent="0.45">
      <c r="A22" s="17">
        <v>43937</v>
      </c>
      <c r="B22" s="33" t="s">
        <v>148</v>
      </c>
      <c r="C22" s="14">
        <v>389.63</v>
      </c>
      <c r="D22" s="36" t="s">
        <v>173</v>
      </c>
      <c r="E22" s="16" t="s">
        <v>245</v>
      </c>
      <c r="F22" s="58" t="s">
        <v>152</v>
      </c>
    </row>
    <row r="23" spans="1:6" ht="15.4" x14ac:dyDescent="0.45">
      <c r="A23" s="22">
        <v>43937</v>
      </c>
      <c r="B23" s="32" t="s">
        <v>77</v>
      </c>
      <c r="C23" s="13">
        <v>2515.5</v>
      </c>
      <c r="D23" s="34" t="s">
        <v>174</v>
      </c>
      <c r="E23" s="15" t="s">
        <v>240</v>
      </c>
      <c r="F23" s="25" t="s">
        <v>78</v>
      </c>
    </row>
    <row r="24" spans="1:6" ht="15.4" x14ac:dyDescent="0.45">
      <c r="A24" s="22">
        <v>43937</v>
      </c>
      <c r="B24" s="32" t="s">
        <v>77</v>
      </c>
      <c r="C24" s="13">
        <v>1124.75</v>
      </c>
      <c r="D24" s="34" t="s">
        <v>174</v>
      </c>
      <c r="E24" s="15" t="s">
        <v>240</v>
      </c>
      <c r="F24" s="25" t="s">
        <v>82</v>
      </c>
    </row>
    <row r="25" spans="1:6" ht="46.15" x14ac:dyDescent="0.45">
      <c r="A25" s="22">
        <v>43937</v>
      </c>
      <c r="B25" s="32" t="s">
        <v>64</v>
      </c>
      <c r="C25" s="13">
        <f>4850+4850+8586+12050+340</f>
        <v>30676</v>
      </c>
      <c r="D25" s="34" t="s">
        <v>176</v>
      </c>
      <c r="E25" s="15" t="s">
        <v>252</v>
      </c>
      <c r="F25" s="25" t="s">
        <v>52</v>
      </c>
    </row>
    <row r="26" spans="1:6" ht="15.4" x14ac:dyDescent="0.45">
      <c r="A26" s="22">
        <v>43937</v>
      </c>
      <c r="B26" s="32" t="s">
        <v>50</v>
      </c>
      <c r="C26" s="13">
        <v>88761</v>
      </c>
      <c r="D26" s="34" t="s">
        <v>188</v>
      </c>
      <c r="E26" s="15" t="s">
        <v>252</v>
      </c>
      <c r="F26" s="25" t="s">
        <v>49</v>
      </c>
    </row>
    <row r="27" spans="1:6" ht="15.4" x14ac:dyDescent="0.45">
      <c r="A27" s="17">
        <v>43937</v>
      </c>
      <c r="B27" s="33" t="s">
        <v>147</v>
      </c>
      <c r="C27" s="14">
        <v>28.57</v>
      </c>
      <c r="D27" s="36" t="s">
        <v>256</v>
      </c>
      <c r="E27" s="16" t="s">
        <v>245</v>
      </c>
      <c r="F27" s="26">
        <v>585951</v>
      </c>
    </row>
    <row r="28" spans="1:6" ht="15.4" x14ac:dyDescent="0.45">
      <c r="A28" s="17">
        <v>43937</v>
      </c>
      <c r="B28" s="33" t="s">
        <v>147</v>
      </c>
      <c r="C28" s="14">
        <v>14.9</v>
      </c>
      <c r="D28" s="36" t="s">
        <v>255</v>
      </c>
      <c r="E28" s="16" t="s">
        <v>245</v>
      </c>
      <c r="F28" s="26">
        <v>600150</v>
      </c>
    </row>
    <row r="29" spans="1:6" ht="15.4" x14ac:dyDescent="0.45">
      <c r="A29" s="17">
        <v>43937</v>
      </c>
      <c r="B29" s="33" t="s">
        <v>141</v>
      </c>
      <c r="C29" s="14">
        <v>29.98</v>
      </c>
      <c r="D29" s="36" t="s">
        <v>143</v>
      </c>
      <c r="E29" s="16" t="s">
        <v>245</v>
      </c>
      <c r="F29" s="26" t="s">
        <v>142</v>
      </c>
    </row>
    <row r="30" spans="1:6" ht="15.4" x14ac:dyDescent="0.45">
      <c r="A30" s="22">
        <v>43937</v>
      </c>
      <c r="B30" s="32" t="s">
        <v>75</v>
      </c>
      <c r="C30" s="13">
        <v>1018</v>
      </c>
      <c r="D30" s="34" t="s">
        <v>203</v>
      </c>
      <c r="E30" s="15" t="s">
        <v>240</v>
      </c>
      <c r="F30" s="25" t="s">
        <v>81</v>
      </c>
    </row>
    <row r="31" spans="1:6" ht="15.4" x14ac:dyDescent="0.45">
      <c r="A31" s="17">
        <v>43937</v>
      </c>
      <c r="B31" s="33" t="s">
        <v>149</v>
      </c>
      <c r="C31" s="14">
        <v>758.89</v>
      </c>
      <c r="D31" s="36" t="s">
        <v>210</v>
      </c>
      <c r="E31" s="16" t="s">
        <v>245</v>
      </c>
      <c r="F31" s="58" t="s">
        <v>151</v>
      </c>
    </row>
    <row r="32" spans="1:6" ht="15.4" x14ac:dyDescent="0.45">
      <c r="A32" s="17">
        <v>43937</v>
      </c>
      <c r="B32" s="32" t="s">
        <v>19</v>
      </c>
      <c r="C32" s="14">
        <v>129.56</v>
      </c>
      <c r="D32" s="36" t="s">
        <v>221</v>
      </c>
      <c r="E32" s="16" t="s">
        <v>245</v>
      </c>
      <c r="F32" s="58" t="s">
        <v>140</v>
      </c>
    </row>
    <row r="33" spans="1:6" ht="15.4" x14ac:dyDescent="0.45">
      <c r="A33" s="17">
        <v>43937</v>
      </c>
      <c r="B33" s="32" t="s">
        <v>19</v>
      </c>
      <c r="C33" s="14">
        <v>150.36000000000001</v>
      </c>
      <c r="D33" s="36" t="s">
        <v>221</v>
      </c>
      <c r="E33" s="16" t="s">
        <v>245</v>
      </c>
      <c r="F33" s="58" t="s">
        <v>144</v>
      </c>
    </row>
    <row r="34" spans="1:6" ht="15.4" x14ac:dyDescent="0.45">
      <c r="A34" s="22">
        <v>43937</v>
      </c>
      <c r="B34" s="32" t="s">
        <v>73</v>
      </c>
      <c r="C34" s="13">
        <v>237.87</v>
      </c>
      <c r="D34" s="34" t="s">
        <v>223</v>
      </c>
      <c r="E34" s="15" t="s">
        <v>240</v>
      </c>
      <c r="F34" s="25">
        <v>79024222</v>
      </c>
    </row>
    <row r="35" spans="1:6" ht="30.75" x14ac:dyDescent="0.45">
      <c r="A35" s="22">
        <v>43937</v>
      </c>
      <c r="B35" s="32" t="s">
        <v>73</v>
      </c>
      <c r="C35" s="13">
        <v>5063.28</v>
      </c>
      <c r="D35" s="34" t="s">
        <v>226</v>
      </c>
      <c r="E35" s="15" t="s">
        <v>240</v>
      </c>
      <c r="F35" s="25">
        <v>79020199</v>
      </c>
    </row>
    <row r="36" spans="1:6" ht="15.4" x14ac:dyDescent="0.45">
      <c r="A36" s="22">
        <v>43937</v>
      </c>
      <c r="B36" s="32" t="s">
        <v>73</v>
      </c>
      <c r="C36" s="13">
        <v>5707.5</v>
      </c>
      <c r="D36" s="34" t="s">
        <v>224</v>
      </c>
      <c r="E36" s="15" t="s">
        <v>240</v>
      </c>
      <c r="F36" s="25">
        <v>79020131</v>
      </c>
    </row>
    <row r="37" spans="1:6" ht="15.4" x14ac:dyDescent="0.45">
      <c r="A37" s="22">
        <v>43937</v>
      </c>
      <c r="B37" s="32" t="s">
        <v>73</v>
      </c>
      <c r="C37" s="13">
        <v>929.97</v>
      </c>
      <c r="D37" s="34" t="s">
        <v>224</v>
      </c>
      <c r="E37" s="15" t="s">
        <v>240</v>
      </c>
      <c r="F37" s="25">
        <v>79008452</v>
      </c>
    </row>
    <row r="38" spans="1:6" ht="15.4" x14ac:dyDescent="0.45">
      <c r="A38" s="22">
        <v>43937</v>
      </c>
      <c r="B38" s="32" t="s">
        <v>73</v>
      </c>
      <c r="C38" s="13">
        <v>178.64</v>
      </c>
      <c r="D38" s="34" t="s">
        <v>227</v>
      </c>
      <c r="E38" s="15" t="s">
        <v>240</v>
      </c>
      <c r="F38" s="25">
        <v>79008449</v>
      </c>
    </row>
    <row r="39" spans="1:6" ht="15.4" x14ac:dyDescent="0.45">
      <c r="A39" s="22">
        <v>43937</v>
      </c>
      <c r="B39" s="32" t="s">
        <v>74</v>
      </c>
      <c r="C39" s="13">
        <v>5277.1</v>
      </c>
      <c r="D39" s="34" t="s">
        <v>224</v>
      </c>
      <c r="E39" s="15" t="s">
        <v>240</v>
      </c>
      <c r="F39" s="25">
        <v>3662728</v>
      </c>
    </row>
    <row r="40" spans="1:6" ht="15.4" x14ac:dyDescent="0.45">
      <c r="A40" s="22">
        <v>43937</v>
      </c>
      <c r="B40" s="32" t="s">
        <v>74</v>
      </c>
      <c r="C40" s="13">
        <v>1736.1</v>
      </c>
      <c r="D40" s="34" t="s">
        <v>224</v>
      </c>
      <c r="E40" s="15" t="s">
        <v>240</v>
      </c>
      <c r="F40" s="25">
        <v>3667388</v>
      </c>
    </row>
    <row r="41" spans="1:6" ht="15.4" x14ac:dyDescent="0.45">
      <c r="A41" s="22">
        <v>43937</v>
      </c>
      <c r="B41" s="32" t="s">
        <v>74</v>
      </c>
      <c r="C41" s="13">
        <v>1938.2</v>
      </c>
      <c r="D41" s="34" t="s">
        <v>230</v>
      </c>
      <c r="E41" s="15" t="s">
        <v>240</v>
      </c>
      <c r="F41" s="25">
        <v>3662727</v>
      </c>
    </row>
    <row r="42" spans="1:6" ht="15.4" x14ac:dyDescent="0.45">
      <c r="A42" s="22">
        <v>43937</v>
      </c>
      <c r="B42" s="32" t="s">
        <v>74</v>
      </c>
      <c r="C42" s="13">
        <v>1290</v>
      </c>
      <c r="D42" s="34" t="s">
        <v>27</v>
      </c>
      <c r="E42" s="15" t="s">
        <v>240</v>
      </c>
      <c r="F42" s="25">
        <v>3664472</v>
      </c>
    </row>
    <row r="43" spans="1:6" ht="15.4" x14ac:dyDescent="0.45">
      <c r="A43" s="17">
        <v>43937</v>
      </c>
      <c r="B43" s="33" t="s">
        <v>155</v>
      </c>
      <c r="C43" s="14">
        <v>1024.9100000000001</v>
      </c>
      <c r="D43" s="26" t="s">
        <v>157</v>
      </c>
      <c r="E43" s="16" t="s">
        <v>245</v>
      </c>
      <c r="F43" s="26" t="s">
        <v>153</v>
      </c>
    </row>
    <row r="44" spans="1:6" ht="15.4" x14ac:dyDescent="0.45">
      <c r="A44" s="17">
        <v>43937</v>
      </c>
      <c r="B44" s="33" t="s">
        <v>155</v>
      </c>
      <c r="C44" s="14">
        <v>1355.65</v>
      </c>
      <c r="D44" s="26" t="s">
        <v>157</v>
      </c>
      <c r="E44" s="16" t="s">
        <v>245</v>
      </c>
      <c r="F44" s="26" t="s">
        <v>154</v>
      </c>
    </row>
    <row r="45" spans="1:6" ht="15.4" x14ac:dyDescent="0.45">
      <c r="A45" s="17">
        <v>43941</v>
      </c>
      <c r="B45" s="33" t="s">
        <v>262</v>
      </c>
      <c r="C45" s="14">
        <v>11.63</v>
      </c>
      <c r="D45" s="26" t="s">
        <v>263</v>
      </c>
      <c r="E45" s="16" t="s">
        <v>245</v>
      </c>
      <c r="F45" s="26" t="s">
        <v>264</v>
      </c>
    </row>
    <row r="46" spans="1:6" ht="15.4" x14ac:dyDescent="0.45">
      <c r="A46" s="22">
        <v>43944</v>
      </c>
      <c r="B46" s="32" t="s">
        <v>64</v>
      </c>
      <c r="C46" s="13">
        <v>30000</v>
      </c>
      <c r="D46" s="34" t="s">
        <v>178</v>
      </c>
      <c r="E46" s="15" t="s">
        <v>252</v>
      </c>
      <c r="F46" s="25" t="s">
        <v>54</v>
      </c>
    </row>
    <row r="47" spans="1:6" ht="15.4" x14ac:dyDescent="0.45">
      <c r="A47" s="22">
        <v>43944</v>
      </c>
      <c r="B47" s="32" t="s">
        <v>64</v>
      </c>
      <c r="C47" s="13">
        <v>22000</v>
      </c>
      <c r="D47" s="34" t="s">
        <v>182</v>
      </c>
      <c r="E47" s="15" t="s">
        <v>252</v>
      </c>
      <c r="F47" s="25" t="s">
        <v>58</v>
      </c>
    </row>
    <row r="48" spans="1:6" ht="15.4" x14ac:dyDescent="0.45">
      <c r="A48" s="22">
        <v>43944</v>
      </c>
      <c r="B48" s="32" t="s">
        <v>64</v>
      </c>
      <c r="C48" s="13">
        <v>115000</v>
      </c>
      <c r="D48" s="34" t="s">
        <v>183</v>
      </c>
      <c r="E48" s="15" t="s">
        <v>252</v>
      </c>
      <c r="F48" s="25" t="s">
        <v>59</v>
      </c>
    </row>
    <row r="49" spans="1:6" ht="15.4" x14ac:dyDescent="0.45">
      <c r="A49" s="22">
        <v>43944</v>
      </c>
      <c r="B49" s="32" t="s">
        <v>64</v>
      </c>
      <c r="C49" s="13">
        <v>4600</v>
      </c>
      <c r="D49" s="34" t="s">
        <v>184</v>
      </c>
      <c r="E49" s="15" t="s">
        <v>252</v>
      </c>
      <c r="F49" s="25" t="s">
        <v>60</v>
      </c>
    </row>
    <row r="50" spans="1:6" ht="15.4" x14ac:dyDescent="0.45">
      <c r="A50" s="22">
        <v>43944</v>
      </c>
      <c r="B50" s="32" t="s">
        <v>64</v>
      </c>
      <c r="C50" s="13">
        <v>197291.1</v>
      </c>
      <c r="D50" s="34" t="s">
        <v>185</v>
      </c>
      <c r="E50" s="15" t="s">
        <v>252</v>
      </c>
      <c r="F50" s="25" t="s">
        <v>61</v>
      </c>
    </row>
    <row r="51" spans="1:6" ht="15.4" x14ac:dyDescent="0.45">
      <c r="A51" s="22">
        <v>43944</v>
      </c>
      <c r="B51" s="32" t="s">
        <v>64</v>
      </c>
      <c r="C51" s="13">
        <v>15708.9</v>
      </c>
      <c r="D51" s="34" t="s">
        <v>186</v>
      </c>
      <c r="E51" s="15" t="s">
        <v>252</v>
      </c>
      <c r="F51" s="25" t="s">
        <v>62</v>
      </c>
    </row>
    <row r="52" spans="1:6" ht="15.4" x14ac:dyDescent="0.45">
      <c r="A52" s="22">
        <v>43944</v>
      </c>
      <c r="B52" s="32" t="s">
        <v>64</v>
      </c>
      <c r="C52" s="13">
        <v>33000</v>
      </c>
      <c r="D52" s="34" t="s">
        <v>187</v>
      </c>
      <c r="E52" s="15" t="s">
        <v>252</v>
      </c>
      <c r="F52" s="25" t="s">
        <v>63</v>
      </c>
    </row>
    <row r="53" spans="1:6" ht="15.4" x14ac:dyDescent="0.45">
      <c r="A53" s="17">
        <v>43944</v>
      </c>
      <c r="B53" s="33" t="s">
        <v>191</v>
      </c>
      <c r="C53" s="14">
        <v>28418.5</v>
      </c>
      <c r="D53" s="26" t="s">
        <v>234</v>
      </c>
      <c r="E53" s="16" t="s">
        <v>245</v>
      </c>
      <c r="F53" s="26" t="s">
        <v>156</v>
      </c>
    </row>
    <row r="54" spans="1:6" ht="15.4" x14ac:dyDescent="0.45">
      <c r="A54" s="17">
        <v>43944</v>
      </c>
      <c r="B54" s="33" t="s">
        <v>146</v>
      </c>
      <c r="C54" s="14">
        <v>107.48</v>
      </c>
      <c r="D54" s="36" t="s">
        <v>145</v>
      </c>
      <c r="E54" s="16" t="s">
        <v>245</v>
      </c>
      <c r="F54" s="26">
        <v>3697631</v>
      </c>
    </row>
    <row r="55" spans="1:6" ht="15.4" x14ac:dyDescent="0.45">
      <c r="A55" s="22">
        <v>43944</v>
      </c>
      <c r="B55" s="32" t="s">
        <v>68</v>
      </c>
      <c r="C55" s="13">
        <f>98500+98500</f>
        <v>197000</v>
      </c>
      <c r="D55" s="36" t="s">
        <v>213</v>
      </c>
      <c r="E55" s="15" t="s">
        <v>252</v>
      </c>
      <c r="F55" s="25" t="s">
        <v>65</v>
      </c>
    </row>
    <row r="56" spans="1:6" ht="15.4" x14ac:dyDescent="0.45">
      <c r="A56" s="22">
        <v>43944</v>
      </c>
      <c r="B56" s="32" t="s">
        <v>68</v>
      </c>
      <c r="C56" s="13">
        <v>27400</v>
      </c>
      <c r="D56" s="36" t="s">
        <v>236</v>
      </c>
      <c r="E56" s="15" t="s">
        <v>252</v>
      </c>
      <c r="F56" s="25" t="s">
        <v>66</v>
      </c>
    </row>
    <row r="57" spans="1:6" ht="15.4" x14ac:dyDescent="0.45">
      <c r="A57" s="22">
        <v>43944</v>
      </c>
      <c r="B57" s="32" t="s">
        <v>68</v>
      </c>
      <c r="C57" s="13">
        <f>7800+7800</f>
        <v>15600</v>
      </c>
      <c r="D57" s="36" t="s">
        <v>214</v>
      </c>
      <c r="E57" s="15" t="s">
        <v>252</v>
      </c>
      <c r="F57" s="25" t="s">
        <v>67</v>
      </c>
    </row>
    <row r="58" spans="1:6" ht="15.4" x14ac:dyDescent="0.45">
      <c r="A58" s="22">
        <v>43944</v>
      </c>
      <c r="B58" s="32" t="s">
        <v>86</v>
      </c>
      <c r="C58" s="13">
        <v>205.52</v>
      </c>
      <c r="D58" s="34" t="s">
        <v>219</v>
      </c>
      <c r="E58" s="15" t="s">
        <v>240</v>
      </c>
      <c r="F58" s="25">
        <v>3013400365</v>
      </c>
    </row>
    <row r="59" spans="1:6" ht="15.4" x14ac:dyDescent="0.45">
      <c r="A59" s="22">
        <v>43944</v>
      </c>
      <c r="B59" s="32" t="s">
        <v>86</v>
      </c>
      <c r="C59" s="13">
        <v>1291.8399999999999</v>
      </c>
      <c r="D59" s="34" t="s">
        <v>219</v>
      </c>
      <c r="E59" s="15" t="s">
        <v>240</v>
      </c>
      <c r="F59" s="25">
        <v>3013400368</v>
      </c>
    </row>
    <row r="60" spans="1:6" ht="15.4" x14ac:dyDescent="0.45">
      <c r="A60" s="22">
        <v>43944</v>
      </c>
      <c r="B60" s="32" t="s">
        <v>86</v>
      </c>
      <c r="C60" s="13">
        <v>954.2</v>
      </c>
      <c r="D60" s="34" t="s">
        <v>219</v>
      </c>
      <c r="E60" s="15" t="s">
        <v>240</v>
      </c>
      <c r="F60" s="25">
        <v>3013400366</v>
      </c>
    </row>
    <row r="61" spans="1:6" ht="15.4" x14ac:dyDescent="0.45">
      <c r="A61" s="22">
        <v>43944</v>
      </c>
      <c r="B61" s="32" t="s">
        <v>73</v>
      </c>
      <c r="C61" s="13">
        <v>237.87</v>
      </c>
      <c r="D61" s="34" t="s">
        <v>223</v>
      </c>
      <c r="E61" s="15" t="s">
        <v>240</v>
      </c>
      <c r="F61" s="25">
        <v>79056776</v>
      </c>
    </row>
    <row r="62" spans="1:6" ht="15.4" x14ac:dyDescent="0.45">
      <c r="A62" s="22">
        <v>43944</v>
      </c>
      <c r="B62" s="32" t="s">
        <v>74</v>
      </c>
      <c r="C62" s="13">
        <v>1744.38</v>
      </c>
      <c r="D62" s="34" t="s">
        <v>230</v>
      </c>
      <c r="E62" s="15" t="s">
        <v>240</v>
      </c>
      <c r="F62" s="25">
        <v>3668856</v>
      </c>
    </row>
    <row r="63" spans="1:6" ht="15.4" x14ac:dyDescent="0.45">
      <c r="A63" s="22">
        <v>43944</v>
      </c>
      <c r="B63" s="32" t="s">
        <v>74</v>
      </c>
      <c r="C63" s="13">
        <v>211.04</v>
      </c>
      <c r="D63" s="34" t="s">
        <v>27</v>
      </c>
      <c r="E63" s="15" t="s">
        <v>240</v>
      </c>
      <c r="F63" s="25">
        <v>3656504</v>
      </c>
    </row>
    <row r="64" spans="1:6" ht="15.4" x14ac:dyDescent="0.45">
      <c r="A64" s="22">
        <v>43944</v>
      </c>
      <c r="B64" s="32" t="s">
        <v>108</v>
      </c>
      <c r="C64" s="13">
        <f>1071.94+90.36+96.8+65.99</f>
        <v>1325.09</v>
      </c>
      <c r="D64" s="34" t="s">
        <v>224</v>
      </c>
      <c r="E64" s="15" t="s">
        <v>240</v>
      </c>
      <c r="F64" s="25">
        <v>9005000166</v>
      </c>
    </row>
    <row r="65" spans="1:6" ht="15.4" x14ac:dyDescent="0.45">
      <c r="A65" s="22">
        <v>43951</v>
      </c>
      <c r="B65" s="32" t="s">
        <v>13</v>
      </c>
      <c r="C65" s="13">
        <v>549.9</v>
      </c>
      <c r="D65" s="25" t="s">
        <v>101</v>
      </c>
      <c r="E65" s="15" t="s">
        <v>240</v>
      </c>
      <c r="F65" s="25" t="s">
        <v>90</v>
      </c>
    </row>
    <row r="66" spans="1:6" ht="15.4" x14ac:dyDescent="0.45">
      <c r="A66" s="22">
        <v>43951</v>
      </c>
      <c r="B66" s="32" t="s">
        <v>13</v>
      </c>
      <c r="C66" s="13">
        <v>96.75</v>
      </c>
      <c r="D66" s="34" t="s">
        <v>239</v>
      </c>
      <c r="E66" s="15" t="s">
        <v>240</v>
      </c>
      <c r="F66" s="25" t="s">
        <v>91</v>
      </c>
    </row>
    <row r="67" spans="1:6" ht="15.4" x14ac:dyDescent="0.45">
      <c r="A67" s="22">
        <v>43951</v>
      </c>
      <c r="B67" s="32" t="s">
        <v>13</v>
      </c>
      <c r="C67" s="13">
        <v>699.9</v>
      </c>
      <c r="D67" s="25" t="s">
        <v>101</v>
      </c>
      <c r="E67" s="15" t="s">
        <v>240</v>
      </c>
      <c r="F67" s="25" t="s">
        <v>92</v>
      </c>
    </row>
    <row r="68" spans="1:6" ht="15.4" x14ac:dyDescent="0.45">
      <c r="A68" s="22">
        <v>43951</v>
      </c>
      <c r="B68" s="32" t="s">
        <v>13</v>
      </c>
      <c r="C68" s="13">
        <v>139.4</v>
      </c>
      <c r="D68" s="25" t="s">
        <v>102</v>
      </c>
      <c r="E68" s="15" t="s">
        <v>240</v>
      </c>
      <c r="F68" s="25" t="s">
        <v>93</v>
      </c>
    </row>
    <row r="69" spans="1:6" ht="15.4" x14ac:dyDescent="0.45">
      <c r="A69" s="22">
        <v>43951</v>
      </c>
      <c r="B69" s="32" t="s">
        <v>13</v>
      </c>
      <c r="C69" s="13">
        <v>32.94</v>
      </c>
      <c r="D69" s="34" t="s">
        <v>169</v>
      </c>
      <c r="E69" s="15" t="s">
        <v>240</v>
      </c>
      <c r="F69" s="25" t="s">
        <v>94</v>
      </c>
    </row>
    <row r="70" spans="1:6" ht="15.4" x14ac:dyDescent="0.45">
      <c r="A70" s="22">
        <v>43951</v>
      </c>
      <c r="B70" s="32" t="s">
        <v>20</v>
      </c>
      <c r="C70" s="13">
        <f>1243+93.65</f>
        <v>1336.65</v>
      </c>
      <c r="D70" s="25" t="s">
        <v>28</v>
      </c>
      <c r="E70" s="15" t="s">
        <v>249</v>
      </c>
      <c r="F70" s="25">
        <v>124930</v>
      </c>
    </row>
    <row r="71" spans="1:6" ht="30.75" x14ac:dyDescent="0.45">
      <c r="A71" s="22">
        <v>43951</v>
      </c>
      <c r="B71" s="32" t="s">
        <v>20</v>
      </c>
      <c r="C71" s="13">
        <f>7+1236+93.65</f>
        <v>1336.65</v>
      </c>
      <c r="D71" s="34" t="s">
        <v>170</v>
      </c>
      <c r="E71" s="15" t="s">
        <v>249</v>
      </c>
      <c r="F71" s="25">
        <v>124944</v>
      </c>
    </row>
    <row r="72" spans="1:6" ht="15.4" x14ac:dyDescent="0.45">
      <c r="A72" s="22">
        <v>43951</v>
      </c>
      <c r="B72" s="32" t="s">
        <v>85</v>
      </c>
      <c r="C72" s="13">
        <v>5000</v>
      </c>
      <c r="D72" s="34" t="s">
        <v>84</v>
      </c>
      <c r="E72" s="15" t="s">
        <v>240</v>
      </c>
      <c r="F72" s="25">
        <v>1590</v>
      </c>
    </row>
    <row r="73" spans="1:6" ht="15.4" x14ac:dyDescent="0.45">
      <c r="A73" s="22">
        <v>43951</v>
      </c>
      <c r="B73" s="32" t="s">
        <v>110</v>
      </c>
      <c r="C73" s="13">
        <v>24.75</v>
      </c>
      <c r="D73" s="34" t="s">
        <v>261</v>
      </c>
      <c r="E73" s="15" t="s">
        <v>240</v>
      </c>
      <c r="F73" s="25">
        <v>58379</v>
      </c>
    </row>
    <row r="74" spans="1:6" ht="15.4" x14ac:dyDescent="0.45">
      <c r="A74" s="22">
        <v>43951</v>
      </c>
      <c r="B74" s="32" t="s">
        <v>109</v>
      </c>
      <c r="C74" s="13">
        <v>600</v>
      </c>
      <c r="D74" s="34" t="s">
        <v>195</v>
      </c>
      <c r="E74" s="15" t="s">
        <v>240</v>
      </c>
      <c r="F74" s="25">
        <v>1145</v>
      </c>
    </row>
    <row r="75" spans="1:6" ht="15.4" x14ac:dyDescent="0.45">
      <c r="A75" s="22">
        <v>43951</v>
      </c>
      <c r="B75" s="32" t="s">
        <v>22</v>
      </c>
      <c r="C75" s="13">
        <v>139</v>
      </c>
      <c r="D75" s="34" t="s">
        <v>198</v>
      </c>
      <c r="E75" s="15" t="s">
        <v>249</v>
      </c>
      <c r="F75" s="25" t="s">
        <v>42</v>
      </c>
    </row>
    <row r="76" spans="1:6" ht="15.4" x14ac:dyDescent="0.45">
      <c r="A76" s="22">
        <v>43951</v>
      </c>
      <c r="B76" s="32" t="s">
        <v>22</v>
      </c>
      <c r="C76" s="13">
        <f>139+159.7+459.7</f>
        <v>758.4</v>
      </c>
      <c r="D76" s="34" t="s">
        <v>199</v>
      </c>
      <c r="E76" s="15" t="s">
        <v>249</v>
      </c>
      <c r="F76" s="25" t="s">
        <v>43</v>
      </c>
    </row>
    <row r="77" spans="1:6" ht="15.4" x14ac:dyDescent="0.45">
      <c r="A77" s="22">
        <v>43951</v>
      </c>
      <c r="B77" s="32" t="s">
        <v>22</v>
      </c>
      <c r="C77" s="13">
        <f>3.51+16.48+26.04</f>
        <v>46.03</v>
      </c>
      <c r="D77" s="34" t="s">
        <v>200</v>
      </c>
      <c r="E77" s="15" t="s">
        <v>241</v>
      </c>
      <c r="F77" s="25" t="s">
        <v>48</v>
      </c>
    </row>
    <row r="78" spans="1:6" ht="30.75" x14ac:dyDescent="0.45">
      <c r="A78" s="22">
        <v>43951</v>
      </c>
      <c r="B78" s="32" t="s">
        <v>46</v>
      </c>
      <c r="C78" s="13">
        <v>83.13</v>
      </c>
      <c r="D78" s="34" t="s">
        <v>206</v>
      </c>
      <c r="E78" s="15" t="s">
        <v>249</v>
      </c>
      <c r="F78" s="25" t="s">
        <v>44</v>
      </c>
    </row>
    <row r="79" spans="1:6" ht="30.75" x14ac:dyDescent="0.45">
      <c r="A79" s="22">
        <v>43951</v>
      </c>
      <c r="B79" s="32" t="s">
        <v>24</v>
      </c>
      <c r="C79" s="13">
        <f>258.75+3986.15</f>
        <v>4244.8999999999996</v>
      </c>
      <c r="D79" s="34" t="s">
        <v>216</v>
      </c>
      <c r="E79" s="15" t="s">
        <v>249</v>
      </c>
      <c r="F79" s="25">
        <v>50297</v>
      </c>
    </row>
    <row r="80" spans="1:6" ht="15.4" x14ac:dyDescent="0.45">
      <c r="A80" s="22">
        <v>43951</v>
      </c>
      <c r="B80" s="32" t="s">
        <v>47</v>
      </c>
      <c r="C80" s="13">
        <f>240+240+240+71.27+22</f>
        <v>813.27</v>
      </c>
      <c r="D80" s="34" t="s">
        <v>29</v>
      </c>
      <c r="E80" s="15" t="s">
        <v>241</v>
      </c>
      <c r="F80" s="25">
        <v>35003294</v>
      </c>
    </row>
    <row r="81" spans="1:6" ht="15.4" x14ac:dyDescent="0.45">
      <c r="A81" s="22">
        <v>43951</v>
      </c>
      <c r="B81" s="32" t="s">
        <v>47</v>
      </c>
      <c r="C81" s="13">
        <f>450+440+385+165+96.25</f>
        <v>1536.25</v>
      </c>
      <c r="D81" s="34" t="s">
        <v>220</v>
      </c>
      <c r="E81" s="15" t="s">
        <v>240</v>
      </c>
      <c r="F81" s="25">
        <v>117959087</v>
      </c>
    </row>
    <row r="82" spans="1:6" ht="15.4" x14ac:dyDescent="0.45">
      <c r="A82" s="22">
        <v>43951</v>
      </c>
      <c r="B82" s="32" t="s">
        <v>19</v>
      </c>
      <c r="C82" s="13">
        <v>15.76</v>
      </c>
      <c r="D82" s="34" t="s">
        <v>100</v>
      </c>
      <c r="E82" s="15" t="s">
        <v>240</v>
      </c>
      <c r="F82" s="25">
        <v>31540</v>
      </c>
    </row>
    <row r="83" spans="1:6" ht="15.4" x14ac:dyDescent="0.45">
      <c r="A83" s="22">
        <v>43951</v>
      </c>
      <c r="B83" s="32" t="s">
        <v>73</v>
      </c>
      <c r="C83" s="13">
        <v>109.16</v>
      </c>
      <c r="D83" s="34" t="s">
        <v>223</v>
      </c>
      <c r="E83" s="15" t="s">
        <v>240</v>
      </c>
      <c r="F83" s="25">
        <v>79065332</v>
      </c>
    </row>
    <row r="84" spans="1:6" ht="15.4" x14ac:dyDescent="0.45">
      <c r="A84" s="22">
        <v>43951</v>
      </c>
      <c r="B84" s="32" t="s">
        <v>73</v>
      </c>
      <c r="C84" s="13">
        <v>237.87</v>
      </c>
      <c r="D84" s="34" t="s">
        <v>229</v>
      </c>
      <c r="E84" s="15" t="s">
        <v>240</v>
      </c>
      <c r="F84" s="25">
        <v>79065315</v>
      </c>
    </row>
    <row r="85" spans="1:6" ht="15.4" x14ac:dyDescent="0.45">
      <c r="A85" s="22">
        <v>43951</v>
      </c>
      <c r="B85" s="32" t="s">
        <v>74</v>
      </c>
      <c r="C85" s="13">
        <v>5157</v>
      </c>
      <c r="D85" s="34" t="s">
        <v>224</v>
      </c>
      <c r="E85" s="15" t="s">
        <v>240</v>
      </c>
      <c r="F85" s="25">
        <v>3676493</v>
      </c>
    </row>
    <row r="86" spans="1:6" ht="15.4" x14ac:dyDescent="0.45">
      <c r="A86" s="22">
        <v>43951</v>
      </c>
      <c r="B86" s="32" t="s">
        <v>74</v>
      </c>
      <c r="C86" s="13">
        <v>123.44</v>
      </c>
      <c r="D86" s="34" t="s">
        <v>224</v>
      </c>
      <c r="E86" s="15" t="s">
        <v>240</v>
      </c>
      <c r="F86" s="25">
        <v>3677936</v>
      </c>
    </row>
    <row r="87" spans="1:6" ht="15.4" x14ac:dyDescent="0.45">
      <c r="A87" s="22">
        <v>43958</v>
      </c>
      <c r="B87" s="32" t="s">
        <v>13</v>
      </c>
      <c r="C87" s="13">
        <v>554.1</v>
      </c>
      <c r="D87" s="35" t="s">
        <v>167</v>
      </c>
      <c r="E87" s="15" t="s">
        <v>248</v>
      </c>
      <c r="F87" s="25" t="s">
        <v>123</v>
      </c>
    </row>
    <row r="88" spans="1:6" ht="15.4" x14ac:dyDescent="0.45">
      <c r="A88" s="22">
        <v>43958</v>
      </c>
      <c r="B88" s="32" t="s">
        <v>13</v>
      </c>
      <c r="C88" s="13">
        <v>143.63999999999999</v>
      </c>
      <c r="D88" s="35" t="s">
        <v>168</v>
      </c>
      <c r="E88" s="15" t="s">
        <v>248</v>
      </c>
      <c r="F88" s="25" t="s">
        <v>122</v>
      </c>
    </row>
    <row r="89" spans="1:6" ht="15.4" x14ac:dyDescent="0.45">
      <c r="A89" s="22">
        <v>43958</v>
      </c>
      <c r="B89" s="32" t="s">
        <v>13</v>
      </c>
      <c r="C89" s="13">
        <v>1255.68</v>
      </c>
      <c r="D89" s="25" t="s">
        <v>127</v>
      </c>
      <c r="E89" s="15" t="s">
        <v>248</v>
      </c>
      <c r="F89" s="25" t="s">
        <v>129</v>
      </c>
    </row>
    <row r="90" spans="1:6" ht="15.4" x14ac:dyDescent="0.45">
      <c r="A90" s="22">
        <v>43958</v>
      </c>
      <c r="B90" s="32" t="s">
        <v>13</v>
      </c>
      <c r="C90" s="13">
        <f>3422.16-61.11</f>
        <v>3361.0499999999997</v>
      </c>
      <c r="D90" s="25" t="s">
        <v>128</v>
      </c>
      <c r="E90" s="15" t="s">
        <v>248</v>
      </c>
      <c r="F90" s="25" t="s">
        <v>130</v>
      </c>
    </row>
    <row r="91" spans="1:6" ht="15.4" x14ac:dyDescent="0.45">
      <c r="A91" s="22">
        <v>43958</v>
      </c>
      <c r="B91" s="32" t="s">
        <v>86</v>
      </c>
      <c r="C91" s="13">
        <v>4862.88</v>
      </c>
      <c r="D91" s="34" t="s">
        <v>219</v>
      </c>
      <c r="E91" s="15" t="s">
        <v>240</v>
      </c>
      <c r="F91" s="25">
        <v>3013400375</v>
      </c>
    </row>
    <row r="92" spans="1:6" ht="15.4" x14ac:dyDescent="0.45">
      <c r="A92" s="22">
        <v>43958</v>
      </c>
      <c r="B92" s="32" t="s">
        <v>86</v>
      </c>
      <c r="C92" s="13">
        <v>2505.12</v>
      </c>
      <c r="D92" s="34" t="s">
        <v>219</v>
      </c>
      <c r="E92" s="15" t="s">
        <v>240</v>
      </c>
      <c r="F92" s="25">
        <v>3013400371</v>
      </c>
    </row>
    <row r="93" spans="1:6" ht="15.4" x14ac:dyDescent="0.45">
      <c r="A93" s="22">
        <v>43958</v>
      </c>
      <c r="B93" s="32" t="s">
        <v>73</v>
      </c>
      <c r="C93" s="13">
        <v>1106.96</v>
      </c>
      <c r="D93" s="34" t="s">
        <v>224</v>
      </c>
      <c r="E93" s="15" t="s">
        <v>240</v>
      </c>
      <c r="F93" s="25">
        <v>79074038</v>
      </c>
    </row>
    <row r="94" spans="1:6" ht="15.4" x14ac:dyDescent="0.45">
      <c r="A94" s="22">
        <v>43958</v>
      </c>
      <c r="B94" s="32" t="s">
        <v>73</v>
      </c>
      <c r="C94" s="13">
        <v>78.849999999999994</v>
      </c>
      <c r="D94" s="34" t="s">
        <v>224</v>
      </c>
      <c r="E94" s="15" t="s">
        <v>240</v>
      </c>
      <c r="F94" s="25">
        <v>79074042</v>
      </c>
    </row>
    <row r="95" spans="1:6" ht="15.4" x14ac:dyDescent="0.45">
      <c r="A95" s="22">
        <v>43958</v>
      </c>
      <c r="B95" s="32" t="s">
        <v>73</v>
      </c>
      <c r="C95" s="13">
        <v>140.66</v>
      </c>
      <c r="D95" s="34" t="s">
        <v>224</v>
      </c>
      <c r="E95" s="15" t="s">
        <v>240</v>
      </c>
      <c r="F95" s="25">
        <v>79074061</v>
      </c>
    </row>
    <row r="96" spans="1:6" ht="15.4" x14ac:dyDescent="0.45">
      <c r="A96" s="22">
        <v>43958</v>
      </c>
      <c r="B96" s="32" t="s">
        <v>73</v>
      </c>
      <c r="C96" s="13">
        <v>140.66</v>
      </c>
      <c r="D96" s="34" t="s">
        <v>224</v>
      </c>
      <c r="E96" s="15" t="s">
        <v>240</v>
      </c>
      <c r="F96" s="25">
        <v>79082751</v>
      </c>
    </row>
    <row r="97" spans="1:6" ht="15.4" x14ac:dyDescent="0.45">
      <c r="A97" s="22">
        <v>43958</v>
      </c>
      <c r="B97" s="32" t="s">
        <v>73</v>
      </c>
      <c r="C97" s="13">
        <v>1528.24</v>
      </c>
      <c r="D97" s="34" t="s">
        <v>224</v>
      </c>
      <c r="E97" s="15" t="s">
        <v>240</v>
      </c>
      <c r="F97" s="25">
        <v>79093611</v>
      </c>
    </row>
    <row r="98" spans="1:6" ht="15.4" x14ac:dyDescent="0.45">
      <c r="A98" s="22">
        <v>43958</v>
      </c>
      <c r="B98" s="32" t="s">
        <v>73</v>
      </c>
      <c r="C98" s="13">
        <v>1406.6</v>
      </c>
      <c r="D98" s="34" t="s">
        <v>224</v>
      </c>
      <c r="E98" s="15" t="s">
        <v>240</v>
      </c>
      <c r="F98" s="25">
        <v>79100879</v>
      </c>
    </row>
    <row r="99" spans="1:6" ht="15.4" x14ac:dyDescent="0.45">
      <c r="A99" s="22">
        <v>43958</v>
      </c>
      <c r="B99" s="32" t="s">
        <v>74</v>
      </c>
      <c r="C99" s="13">
        <v>2269.08</v>
      </c>
      <c r="D99" s="34" t="s">
        <v>224</v>
      </c>
      <c r="E99" s="15" t="s">
        <v>240</v>
      </c>
      <c r="F99" s="25">
        <v>3679756</v>
      </c>
    </row>
    <row r="100" spans="1:6" ht="30.75" x14ac:dyDescent="0.45">
      <c r="A100" s="22">
        <v>43959</v>
      </c>
      <c r="B100" s="32" t="s">
        <v>138</v>
      </c>
      <c r="C100" s="13">
        <v>4590</v>
      </c>
      <c r="D100" s="36" t="s">
        <v>237</v>
      </c>
      <c r="E100" s="15" t="s">
        <v>258</v>
      </c>
      <c r="F100" s="25">
        <v>71</v>
      </c>
    </row>
    <row r="101" spans="1:6" ht="15.4" x14ac:dyDescent="0.45">
      <c r="A101" s="22">
        <v>43965</v>
      </c>
      <c r="B101" s="32" t="s">
        <v>51</v>
      </c>
      <c r="C101" s="13">
        <v>9600</v>
      </c>
      <c r="D101" s="34" t="s">
        <v>205</v>
      </c>
      <c r="E101" s="15" t="s">
        <v>252</v>
      </c>
      <c r="F101" s="25">
        <v>1100726499</v>
      </c>
    </row>
    <row r="102" spans="1:6" ht="15.4" x14ac:dyDescent="0.45">
      <c r="A102" s="22">
        <v>43965</v>
      </c>
      <c r="B102" s="32" t="s">
        <v>111</v>
      </c>
      <c r="C102" s="13">
        <f>826.67+45</f>
        <v>871.67</v>
      </c>
      <c r="D102" s="34" t="s">
        <v>104</v>
      </c>
      <c r="E102" s="15" t="s">
        <v>240</v>
      </c>
      <c r="F102" s="25">
        <v>19613</v>
      </c>
    </row>
    <row r="103" spans="1:6" ht="15.4" x14ac:dyDescent="0.45">
      <c r="A103" s="22">
        <v>43965</v>
      </c>
      <c r="B103" s="32" t="s">
        <v>73</v>
      </c>
      <c r="C103" s="13">
        <v>2531.88</v>
      </c>
      <c r="D103" s="34" t="s">
        <v>224</v>
      </c>
      <c r="E103" s="15" t="s">
        <v>240</v>
      </c>
      <c r="F103" s="25">
        <v>79109868</v>
      </c>
    </row>
    <row r="104" spans="1:6" ht="15.4" x14ac:dyDescent="0.45">
      <c r="A104" s="22">
        <v>43965</v>
      </c>
      <c r="B104" s="32" t="s">
        <v>74</v>
      </c>
      <c r="C104" s="13">
        <v>2062.8000000000002</v>
      </c>
      <c r="D104" s="34" t="s">
        <v>224</v>
      </c>
      <c r="E104" s="15" t="s">
        <v>240</v>
      </c>
      <c r="F104" s="25">
        <v>3689864</v>
      </c>
    </row>
    <row r="105" spans="1:6" ht="15.4" x14ac:dyDescent="0.45">
      <c r="A105" s="22">
        <v>43965</v>
      </c>
      <c r="B105" s="32" t="s">
        <v>74</v>
      </c>
      <c r="C105" s="13">
        <v>2269.08</v>
      </c>
      <c r="D105" s="34" t="s">
        <v>224</v>
      </c>
      <c r="E105" s="15" t="s">
        <v>240</v>
      </c>
      <c r="F105" s="25">
        <v>3689866</v>
      </c>
    </row>
    <row r="106" spans="1:6" ht="15.4" x14ac:dyDescent="0.45">
      <c r="A106" s="22">
        <v>43965</v>
      </c>
      <c r="B106" s="32" t="s">
        <v>74</v>
      </c>
      <c r="C106" s="13">
        <v>2269.08</v>
      </c>
      <c r="D106" s="34" t="s">
        <v>224</v>
      </c>
      <c r="E106" s="15" t="s">
        <v>240</v>
      </c>
      <c r="F106" s="25">
        <v>3693017</v>
      </c>
    </row>
    <row r="107" spans="1:6" ht="15.4" x14ac:dyDescent="0.45">
      <c r="A107" s="22">
        <v>43972</v>
      </c>
      <c r="B107" s="32" t="s">
        <v>77</v>
      </c>
      <c r="C107" s="13">
        <v>114.7</v>
      </c>
      <c r="D107" s="34" t="s">
        <v>175</v>
      </c>
      <c r="E107" s="15" t="s">
        <v>240</v>
      </c>
      <c r="F107" s="25" t="s">
        <v>79</v>
      </c>
    </row>
    <row r="108" spans="1:6" ht="30.75" x14ac:dyDescent="0.45">
      <c r="A108" s="22">
        <v>43972</v>
      </c>
      <c r="B108" s="32" t="s">
        <v>64</v>
      </c>
      <c r="C108" s="13">
        <v>4660</v>
      </c>
      <c r="D108" s="34" t="s">
        <v>177</v>
      </c>
      <c r="E108" s="15" t="s">
        <v>252</v>
      </c>
      <c r="F108" s="25" t="s">
        <v>53</v>
      </c>
    </row>
    <row r="109" spans="1:6" ht="15.4" x14ac:dyDescent="0.45">
      <c r="A109" s="22">
        <v>43972</v>
      </c>
      <c r="B109" s="32" t="s">
        <v>64</v>
      </c>
      <c r="C109" s="13">
        <f>2120+2740+3980+800+1600+5480</f>
        <v>16720</v>
      </c>
      <c r="D109" s="34" t="s">
        <v>179</v>
      </c>
      <c r="E109" s="15" t="s">
        <v>252</v>
      </c>
      <c r="F109" s="25" t="s">
        <v>55</v>
      </c>
    </row>
    <row r="110" spans="1:6" ht="15.4" x14ac:dyDescent="0.45">
      <c r="A110" s="22">
        <v>43972</v>
      </c>
      <c r="B110" s="32" t="s">
        <v>64</v>
      </c>
      <c r="C110" s="13">
        <v>1927.5</v>
      </c>
      <c r="D110" s="34" t="s">
        <v>180</v>
      </c>
      <c r="E110" s="15" t="s">
        <v>252</v>
      </c>
      <c r="F110" s="25" t="s">
        <v>56</v>
      </c>
    </row>
    <row r="111" spans="1:6" ht="15.4" x14ac:dyDescent="0.45">
      <c r="A111" s="22">
        <v>43972</v>
      </c>
      <c r="B111" s="32" t="s">
        <v>64</v>
      </c>
      <c r="C111" s="13">
        <v>1150</v>
      </c>
      <c r="D111" s="34" t="s">
        <v>181</v>
      </c>
      <c r="E111" s="15" t="s">
        <v>252</v>
      </c>
      <c r="F111" s="25" t="s">
        <v>57</v>
      </c>
    </row>
    <row r="112" spans="1:6" ht="30.75" x14ac:dyDescent="0.45">
      <c r="A112" s="22">
        <v>43972</v>
      </c>
      <c r="B112" s="32" t="s">
        <v>121</v>
      </c>
      <c r="C112" s="13">
        <f>334.8+1190.4+111.6</f>
        <v>1636.8</v>
      </c>
      <c r="D112" s="34" t="s">
        <v>194</v>
      </c>
      <c r="E112" s="15" t="s">
        <v>248</v>
      </c>
      <c r="F112" s="25" t="s">
        <v>192</v>
      </c>
    </row>
    <row r="113" spans="1:6" ht="15.4" x14ac:dyDescent="0.45">
      <c r="A113" s="22">
        <v>43972</v>
      </c>
      <c r="B113" s="32" t="s">
        <v>51</v>
      </c>
      <c r="C113" s="13">
        <v>3020</v>
      </c>
      <c r="D113" s="34" t="s">
        <v>204</v>
      </c>
      <c r="E113" s="15" t="s">
        <v>252</v>
      </c>
      <c r="F113" s="25">
        <v>1100720979</v>
      </c>
    </row>
    <row r="114" spans="1:6" ht="15.4" x14ac:dyDescent="0.45">
      <c r="A114" s="22">
        <v>43972</v>
      </c>
      <c r="B114" s="32" t="s">
        <v>86</v>
      </c>
      <c r="C114" s="13">
        <v>1669.64</v>
      </c>
      <c r="D114" s="34" t="s">
        <v>219</v>
      </c>
      <c r="E114" s="15" t="s">
        <v>240</v>
      </c>
      <c r="F114" s="25">
        <v>3013400378</v>
      </c>
    </row>
    <row r="115" spans="1:6" ht="15.4" x14ac:dyDescent="0.45">
      <c r="A115" s="22">
        <v>43972</v>
      </c>
      <c r="B115" s="32" t="s">
        <v>86</v>
      </c>
      <c r="C115" s="13">
        <v>205.52</v>
      </c>
      <c r="D115" s="34" t="s">
        <v>219</v>
      </c>
      <c r="E115" s="15" t="s">
        <v>240</v>
      </c>
      <c r="F115" s="25">
        <v>3013400379</v>
      </c>
    </row>
    <row r="116" spans="1:6" ht="15.4" x14ac:dyDescent="0.45">
      <c r="A116" s="22">
        <v>43972</v>
      </c>
      <c r="B116" s="32" t="s">
        <v>86</v>
      </c>
      <c r="C116" s="13">
        <v>1893.92</v>
      </c>
      <c r="D116" s="34" t="s">
        <v>219</v>
      </c>
      <c r="E116" s="15" t="s">
        <v>240</v>
      </c>
      <c r="F116" s="25">
        <v>3013400381</v>
      </c>
    </row>
    <row r="117" spans="1:6" ht="15.4" x14ac:dyDescent="0.45">
      <c r="A117" s="22">
        <v>43972</v>
      </c>
      <c r="B117" s="32" t="s">
        <v>73</v>
      </c>
      <c r="C117" s="13">
        <v>156.9</v>
      </c>
      <c r="D117" s="34" t="s">
        <v>223</v>
      </c>
      <c r="E117" s="15" t="s">
        <v>240</v>
      </c>
      <c r="F117" s="25">
        <v>79132331</v>
      </c>
    </row>
    <row r="118" spans="1:6" ht="15.4" x14ac:dyDescent="0.45">
      <c r="A118" s="22">
        <v>43972</v>
      </c>
      <c r="B118" s="32" t="s">
        <v>73</v>
      </c>
      <c r="C118" s="13">
        <v>547.20000000000005</v>
      </c>
      <c r="D118" s="34" t="s">
        <v>223</v>
      </c>
      <c r="E118" s="15" t="s">
        <v>240</v>
      </c>
      <c r="F118" s="25">
        <v>79139460</v>
      </c>
    </row>
    <row r="119" spans="1:6" ht="15.4" x14ac:dyDescent="0.45">
      <c r="A119" s="22">
        <v>43972</v>
      </c>
      <c r="B119" s="32" t="s">
        <v>74</v>
      </c>
      <c r="C119" s="13">
        <v>77.599999999999994</v>
      </c>
      <c r="D119" s="34" t="s">
        <v>224</v>
      </c>
      <c r="E119" s="15" t="s">
        <v>240</v>
      </c>
      <c r="F119" s="25">
        <v>3696347</v>
      </c>
    </row>
    <row r="120" spans="1:6" ht="15.4" x14ac:dyDescent="0.45">
      <c r="A120" s="22">
        <v>43979</v>
      </c>
      <c r="B120" s="32" t="s">
        <v>126</v>
      </c>
      <c r="C120" s="13">
        <v>638.4</v>
      </c>
      <c r="D120" s="34" t="s">
        <v>162</v>
      </c>
      <c r="E120" s="15" t="s">
        <v>248</v>
      </c>
      <c r="F120" s="25" t="s">
        <v>133</v>
      </c>
    </row>
    <row r="121" spans="1:6" ht="15.4" x14ac:dyDescent="0.45">
      <c r="A121" s="22">
        <v>43979</v>
      </c>
      <c r="B121" s="32" t="s">
        <v>126</v>
      </c>
      <c r="C121" s="13">
        <v>3617.6</v>
      </c>
      <c r="D121" s="34" t="s">
        <v>162</v>
      </c>
      <c r="E121" s="15" t="s">
        <v>248</v>
      </c>
      <c r="F121" s="25" t="s">
        <v>134</v>
      </c>
    </row>
    <row r="122" spans="1:6" ht="15.4" x14ac:dyDescent="0.45">
      <c r="A122" s="22">
        <v>43979</v>
      </c>
      <c r="B122" s="32" t="s">
        <v>126</v>
      </c>
      <c r="C122" s="13">
        <v>1500</v>
      </c>
      <c r="D122" s="34" t="s">
        <v>162</v>
      </c>
      <c r="E122" s="15" t="s">
        <v>248</v>
      </c>
      <c r="F122" s="25">
        <v>83057</v>
      </c>
    </row>
    <row r="123" spans="1:6" ht="15.4" x14ac:dyDescent="0.45">
      <c r="A123" s="22">
        <v>43979</v>
      </c>
      <c r="B123" s="32" t="s">
        <v>13</v>
      </c>
      <c r="C123" s="13">
        <v>97.41</v>
      </c>
      <c r="D123" s="34" t="s">
        <v>165</v>
      </c>
      <c r="E123" s="15" t="s">
        <v>246</v>
      </c>
      <c r="F123" s="25" t="s">
        <v>113</v>
      </c>
    </row>
    <row r="124" spans="1:6" ht="15.4" x14ac:dyDescent="0.45">
      <c r="A124" s="22">
        <v>43979</v>
      </c>
      <c r="B124" s="32" t="s">
        <v>13</v>
      </c>
      <c r="C124" s="13">
        <v>117.82</v>
      </c>
      <c r="D124" s="34" t="s">
        <v>166</v>
      </c>
      <c r="E124" s="15" t="s">
        <v>246</v>
      </c>
      <c r="F124" s="25" t="s">
        <v>114</v>
      </c>
    </row>
    <row r="125" spans="1:6" ht="15.4" x14ac:dyDescent="0.45">
      <c r="A125" s="22">
        <v>43979</v>
      </c>
      <c r="B125" s="32" t="s">
        <v>13</v>
      </c>
      <c r="C125" s="13">
        <v>934.7</v>
      </c>
      <c r="D125" s="34" t="s">
        <v>165</v>
      </c>
      <c r="E125" s="15" t="s">
        <v>246</v>
      </c>
      <c r="F125" s="25" t="s">
        <v>115</v>
      </c>
    </row>
    <row r="126" spans="1:6" ht="15.4" x14ac:dyDescent="0.45">
      <c r="A126" s="22">
        <v>43979</v>
      </c>
      <c r="B126" s="32" t="s">
        <v>13</v>
      </c>
      <c r="C126" s="13">
        <v>441.3</v>
      </c>
      <c r="D126" s="34" t="s">
        <v>166</v>
      </c>
      <c r="E126" s="15" t="s">
        <v>246</v>
      </c>
      <c r="F126" s="25" t="s">
        <v>116</v>
      </c>
    </row>
    <row r="127" spans="1:6" ht="15.4" x14ac:dyDescent="0.45">
      <c r="A127" s="22">
        <v>43979</v>
      </c>
      <c r="B127" s="32" t="s">
        <v>13</v>
      </c>
      <c r="C127" s="13">
        <v>44.13</v>
      </c>
      <c r="D127" s="34" t="s">
        <v>166</v>
      </c>
      <c r="E127" s="15" t="s">
        <v>246</v>
      </c>
      <c r="F127" s="25" t="s">
        <v>117</v>
      </c>
    </row>
    <row r="128" spans="1:6" ht="15.4" x14ac:dyDescent="0.45">
      <c r="A128" s="22">
        <v>43979</v>
      </c>
      <c r="B128" s="32" t="s">
        <v>13</v>
      </c>
      <c r="C128" s="13">
        <v>45.24</v>
      </c>
      <c r="D128" s="34" t="s">
        <v>29</v>
      </c>
      <c r="E128" s="15" t="s">
        <v>248</v>
      </c>
      <c r="F128" s="25" t="s">
        <v>135</v>
      </c>
    </row>
    <row r="129" spans="1:6" ht="15.4" x14ac:dyDescent="0.45">
      <c r="A129" s="22">
        <v>43979</v>
      </c>
      <c r="B129" s="32" t="s">
        <v>13</v>
      </c>
      <c r="C129" s="13">
        <v>135.6</v>
      </c>
      <c r="D129" s="34" t="s">
        <v>29</v>
      </c>
      <c r="E129" s="15" t="s">
        <v>248</v>
      </c>
      <c r="F129" s="25" t="s">
        <v>136</v>
      </c>
    </row>
    <row r="130" spans="1:6" ht="15.4" x14ac:dyDescent="0.45">
      <c r="A130" s="22">
        <v>43979</v>
      </c>
      <c r="B130" s="32" t="s">
        <v>13</v>
      </c>
      <c r="C130" s="13">
        <v>219.6</v>
      </c>
      <c r="D130" s="34" t="s">
        <v>29</v>
      </c>
      <c r="E130" s="15" t="s">
        <v>248</v>
      </c>
      <c r="F130" s="25" t="s">
        <v>137</v>
      </c>
    </row>
    <row r="131" spans="1:6" ht="15.4" x14ac:dyDescent="0.45">
      <c r="A131" s="22">
        <v>43979</v>
      </c>
      <c r="B131" s="32" t="s">
        <v>13</v>
      </c>
      <c r="C131" s="13">
        <v>629.85</v>
      </c>
      <c r="D131" s="25" t="s">
        <v>25</v>
      </c>
      <c r="E131" s="15" t="s">
        <v>249</v>
      </c>
      <c r="F131" s="25" t="s">
        <v>34</v>
      </c>
    </row>
    <row r="132" spans="1:6" ht="15.4" x14ac:dyDescent="0.45">
      <c r="A132" s="22">
        <v>43979</v>
      </c>
      <c r="B132" s="32" t="s">
        <v>13</v>
      </c>
      <c r="C132" s="13">
        <v>91.94</v>
      </c>
      <c r="D132" s="34" t="s">
        <v>163</v>
      </c>
      <c r="E132" s="15" t="s">
        <v>249</v>
      </c>
      <c r="F132" s="25" t="s">
        <v>35</v>
      </c>
    </row>
    <row r="133" spans="1:6" ht="15.4" x14ac:dyDescent="0.45">
      <c r="A133" s="22">
        <v>43979</v>
      </c>
      <c r="B133" s="32" t="s">
        <v>13</v>
      </c>
      <c r="C133" s="13">
        <v>33.979999999999997</v>
      </c>
      <c r="D133" s="34" t="s">
        <v>164</v>
      </c>
      <c r="E133" s="15" t="s">
        <v>249</v>
      </c>
      <c r="F133" s="25" t="s">
        <v>36</v>
      </c>
    </row>
    <row r="134" spans="1:6" ht="15.4" x14ac:dyDescent="0.45">
      <c r="A134" s="22">
        <v>43979</v>
      </c>
      <c r="B134" s="32" t="s">
        <v>13</v>
      </c>
      <c r="C134" s="13">
        <v>34.5</v>
      </c>
      <c r="D134" s="25" t="s">
        <v>26</v>
      </c>
      <c r="E134" s="15" t="s">
        <v>249</v>
      </c>
      <c r="F134" s="25" t="s">
        <v>37</v>
      </c>
    </row>
    <row r="135" spans="1:6" ht="15.4" x14ac:dyDescent="0.45">
      <c r="A135" s="22">
        <v>43979</v>
      </c>
      <c r="B135" s="32" t="s">
        <v>13</v>
      </c>
      <c r="C135" s="13">
        <v>599</v>
      </c>
      <c r="D135" s="25" t="s">
        <v>101</v>
      </c>
      <c r="E135" s="15" t="s">
        <v>240</v>
      </c>
      <c r="F135" s="25" t="s">
        <v>95</v>
      </c>
    </row>
    <row r="136" spans="1:6" ht="15.4" x14ac:dyDescent="0.45">
      <c r="A136" s="22">
        <v>43979</v>
      </c>
      <c r="B136" s="32" t="s">
        <v>13</v>
      </c>
      <c r="C136" s="13">
        <v>120</v>
      </c>
      <c r="D136" s="25" t="s">
        <v>103</v>
      </c>
      <c r="E136" s="15" t="s">
        <v>240</v>
      </c>
      <c r="F136" s="25" t="s">
        <v>96</v>
      </c>
    </row>
    <row r="137" spans="1:6" ht="15.4" x14ac:dyDescent="0.45">
      <c r="A137" s="22">
        <v>43979</v>
      </c>
      <c r="B137" s="32" t="s">
        <v>13</v>
      </c>
      <c r="C137" s="13">
        <v>58.65</v>
      </c>
      <c r="D137" s="25" t="s">
        <v>103</v>
      </c>
      <c r="E137" s="15" t="s">
        <v>240</v>
      </c>
      <c r="F137" s="25" t="s">
        <v>97</v>
      </c>
    </row>
    <row r="138" spans="1:6" ht="15.4" x14ac:dyDescent="0.45">
      <c r="A138" s="22">
        <v>43979</v>
      </c>
      <c r="B138" s="32" t="s">
        <v>20</v>
      </c>
      <c r="C138" s="13">
        <v>697.31</v>
      </c>
      <c r="D138" s="25" t="s">
        <v>28</v>
      </c>
      <c r="E138" s="15" t="s">
        <v>249</v>
      </c>
      <c r="F138" s="25">
        <v>125158</v>
      </c>
    </row>
    <row r="139" spans="1:6" ht="15.4" x14ac:dyDescent="0.45">
      <c r="A139" s="22">
        <v>43979</v>
      </c>
      <c r="B139" s="32" t="s">
        <v>11</v>
      </c>
      <c r="C139" s="13">
        <v>39.409999999999997</v>
      </c>
      <c r="D139" s="34" t="s">
        <v>171</v>
      </c>
      <c r="E139" s="15" t="s">
        <v>249</v>
      </c>
      <c r="F139" s="25" t="s">
        <v>31</v>
      </c>
    </row>
    <row r="140" spans="1:6" ht="15.4" x14ac:dyDescent="0.45">
      <c r="A140" s="22">
        <v>43979</v>
      </c>
      <c r="B140" s="32" t="s">
        <v>11</v>
      </c>
      <c r="C140" s="13">
        <v>200.7</v>
      </c>
      <c r="D140" s="34" t="s">
        <v>171</v>
      </c>
      <c r="E140" s="15" t="s">
        <v>249</v>
      </c>
      <c r="F140" s="25">
        <v>549224</v>
      </c>
    </row>
    <row r="141" spans="1:6" ht="15.4" x14ac:dyDescent="0.45">
      <c r="A141" s="22">
        <v>43979</v>
      </c>
      <c r="B141" s="32" t="s">
        <v>11</v>
      </c>
      <c r="C141" s="13">
        <v>164.74</v>
      </c>
      <c r="D141" s="34" t="s">
        <v>171</v>
      </c>
      <c r="E141" s="15" t="s">
        <v>249</v>
      </c>
      <c r="F141" s="25" t="s">
        <v>39</v>
      </c>
    </row>
    <row r="142" spans="1:6" ht="15.4" x14ac:dyDescent="0.45">
      <c r="A142" s="22">
        <v>43979</v>
      </c>
      <c r="B142" s="32" t="s">
        <v>85</v>
      </c>
      <c r="C142" s="13">
        <v>10705</v>
      </c>
      <c r="D142" s="34" t="s">
        <v>84</v>
      </c>
      <c r="E142" s="15" t="s">
        <v>240</v>
      </c>
      <c r="F142" s="25">
        <v>1648</v>
      </c>
    </row>
    <row r="143" spans="1:6" ht="15.4" x14ac:dyDescent="0.45">
      <c r="A143" s="22">
        <v>43979</v>
      </c>
      <c r="B143" s="32" t="s">
        <v>85</v>
      </c>
      <c r="C143" s="13">
        <v>4961</v>
      </c>
      <c r="D143" s="34" t="s">
        <v>84</v>
      </c>
      <c r="E143" s="15" t="s">
        <v>240</v>
      </c>
      <c r="F143" s="25">
        <v>1760</v>
      </c>
    </row>
    <row r="144" spans="1:6" ht="15.4" x14ac:dyDescent="0.45">
      <c r="A144" s="22">
        <v>43979</v>
      </c>
      <c r="B144" s="32" t="s">
        <v>83</v>
      </c>
      <c r="C144" s="13">
        <v>35990.1</v>
      </c>
      <c r="D144" s="34" t="s">
        <v>189</v>
      </c>
      <c r="E144" s="15" t="s">
        <v>240</v>
      </c>
      <c r="F144" s="25">
        <v>10392053027</v>
      </c>
    </row>
    <row r="145" spans="1:6" ht="15.4" x14ac:dyDescent="0.45">
      <c r="A145" s="22">
        <v>43979</v>
      </c>
      <c r="B145" s="32" t="s">
        <v>124</v>
      </c>
      <c r="C145" s="13">
        <v>187.4</v>
      </c>
      <c r="D145" s="34" t="s">
        <v>100</v>
      </c>
      <c r="E145" s="15" t="s">
        <v>248</v>
      </c>
      <c r="F145" s="25" t="s">
        <v>131</v>
      </c>
    </row>
    <row r="146" spans="1:6" ht="15.4" x14ac:dyDescent="0.45">
      <c r="A146" s="22">
        <v>43979</v>
      </c>
      <c r="B146" s="32" t="s">
        <v>112</v>
      </c>
      <c r="C146" s="13">
        <v>199.96</v>
      </c>
      <c r="D146" s="34" t="s">
        <v>190</v>
      </c>
      <c r="E146" s="15" t="s">
        <v>240</v>
      </c>
      <c r="F146" s="25">
        <v>100012493</v>
      </c>
    </row>
    <row r="147" spans="1:6" ht="15.4" x14ac:dyDescent="0.45">
      <c r="A147" s="22">
        <v>43979</v>
      </c>
      <c r="B147" s="32" t="s">
        <v>254</v>
      </c>
      <c r="C147" s="13">
        <v>3805</v>
      </c>
      <c r="D147" s="34" t="s">
        <v>29</v>
      </c>
      <c r="E147" s="15" t="s">
        <v>249</v>
      </c>
      <c r="F147" s="25">
        <v>33719</v>
      </c>
    </row>
    <row r="148" spans="1:6" ht="46.15" x14ac:dyDescent="0.45">
      <c r="A148" s="22">
        <v>43979</v>
      </c>
      <c r="B148" s="32" t="s">
        <v>21</v>
      </c>
      <c r="C148" s="13">
        <f>238.9+54.4+3.57</f>
        <v>296.87</v>
      </c>
      <c r="D148" s="34" t="s">
        <v>193</v>
      </c>
      <c r="E148" s="15" t="s">
        <v>249</v>
      </c>
      <c r="F148" s="25" t="s">
        <v>40</v>
      </c>
    </row>
    <row r="149" spans="1:6" ht="15.4" x14ac:dyDescent="0.45">
      <c r="A149" s="22">
        <v>43979</v>
      </c>
      <c r="B149" s="32" t="s">
        <v>15</v>
      </c>
      <c r="C149" s="13">
        <v>1632</v>
      </c>
      <c r="D149" s="34" t="s">
        <v>196</v>
      </c>
      <c r="E149" s="15" t="s">
        <v>249</v>
      </c>
      <c r="F149" s="25">
        <v>84154692</v>
      </c>
    </row>
    <row r="150" spans="1:6" ht="15.4" x14ac:dyDescent="0.45">
      <c r="A150" s="22">
        <v>43979</v>
      </c>
      <c r="B150" s="32" t="s">
        <v>15</v>
      </c>
      <c r="C150" s="13">
        <v>1528</v>
      </c>
      <c r="D150" s="34" t="s">
        <v>196</v>
      </c>
      <c r="E150" s="15" t="s">
        <v>249</v>
      </c>
      <c r="F150" s="25">
        <v>84473204</v>
      </c>
    </row>
    <row r="151" spans="1:6" ht="15.4" x14ac:dyDescent="0.45">
      <c r="A151" s="22">
        <v>43979</v>
      </c>
      <c r="B151" s="32" t="s">
        <v>22</v>
      </c>
      <c r="C151" s="13">
        <v>145.5</v>
      </c>
      <c r="D151" s="34" t="s">
        <v>197</v>
      </c>
      <c r="E151" s="15" t="s">
        <v>249</v>
      </c>
      <c r="F151" s="25" t="s">
        <v>41</v>
      </c>
    </row>
    <row r="152" spans="1:6" ht="30.75" x14ac:dyDescent="0.45">
      <c r="A152" s="22">
        <v>43979</v>
      </c>
      <c r="B152" s="32" t="s">
        <v>22</v>
      </c>
      <c r="C152" s="13">
        <v>98.98</v>
      </c>
      <c r="D152" s="25" t="s">
        <v>201</v>
      </c>
      <c r="E152" s="15" t="s">
        <v>240</v>
      </c>
      <c r="F152" s="25" t="s">
        <v>87</v>
      </c>
    </row>
    <row r="153" spans="1:6" ht="30.75" x14ac:dyDescent="0.45">
      <c r="A153" s="22">
        <v>43979</v>
      </c>
      <c r="B153" s="32" t="s">
        <v>22</v>
      </c>
      <c r="C153" s="13">
        <v>179.78</v>
      </c>
      <c r="D153" s="25" t="s">
        <v>201</v>
      </c>
      <c r="E153" s="15" t="s">
        <v>240</v>
      </c>
      <c r="F153" s="25" t="s">
        <v>88</v>
      </c>
    </row>
    <row r="154" spans="1:6" ht="30.75" x14ac:dyDescent="0.45">
      <c r="A154" s="22">
        <v>43979</v>
      </c>
      <c r="B154" s="32" t="s">
        <v>22</v>
      </c>
      <c r="C154" s="13">
        <v>52.36</v>
      </c>
      <c r="D154" s="25" t="s">
        <v>201</v>
      </c>
      <c r="E154" s="15" t="s">
        <v>240</v>
      </c>
      <c r="F154" s="25" t="s">
        <v>98</v>
      </c>
    </row>
    <row r="155" spans="1:6" ht="30.75" x14ac:dyDescent="0.45">
      <c r="A155" s="22">
        <v>43979</v>
      </c>
      <c r="B155" s="32" t="s">
        <v>46</v>
      </c>
      <c r="C155" s="13">
        <v>83.13</v>
      </c>
      <c r="D155" s="34" t="s">
        <v>207</v>
      </c>
      <c r="E155" s="15" t="s">
        <v>249</v>
      </c>
      <c r="F155" s="25" t="s">
        <v>45</v>
      </c>
    </row>
    <row r="156" spans="1:6" ht="15.4" x14ac:dyDescent="0.45">
      <c r="A156" s="22">
        <v>43979</v>
      </c>
      <c r="B156" s="32" t="s">
        <v>18</v>
      </c>
      <c r="C156" s="13">
        <v>10.8</v>
      </c>
      <c r="D156" s="34" t="s">
        <v>208</v>
      </c>
      <c r="E156" s="15" t="s">
        <v>249</v>
      </c>
      <c r="F156" s="25">
        <v>23551</v>
      </c>
    </row>
    <row r="157" spans="1:6" ht="15.4" x14ac:dyDescent="0.45">
      <c r="A157" s="22">
        <v>43979</v>
      </c>
      <c r="B157" s="32" t="s">
        <v>18</v>
      </c>
      <c r="C157" s="13">
        <v>11</v>
      </c>
      <c r="D157" s="34" t="s">
        <v>208</v>
      </c>
      <c r="E157" s="15" t="s">
        <v>249</v>
      </c>
      <c r="F157" s="25">
        <v>78731</v>
      </c>
    </row>
    <row r="158" spans="1:6" ht="15.4" x14ac:dyDescent="0.45">
      <c r="A158" s="22">
        <v>43979</v>
      </c>
      <c r="B158" s="32" t="s">
        <v>69</v>
      </c>
      <c r="C158" s="13">
        <v>500</v>
      </c>
      <c r="D158" s="34" t="s">
        <v>209</v>
      </c>
      <c r="E158" s="15" t="s">
        <v>244</v>
      </c>
      <c r="F158" s="25" t="s">
        <v>72</v>
      </c>
    </row>
    <row r="159" spans="1:6" ht="15.4" x14ac:dyDescent="0.45">
      <c r="A159" s="22">
        <v>43979</v>
      </c>
      <c r="B159" s="32" t="s">
        <v>69</v>
      </c>
      <c r="C159" s="13">
        <v>500</v>
      </c>
      <c r="D159" s="34" t="s">
        <v>71</v>
      </c>
      <c r="E159" s="15" t="s">
        <v>243</v>
      </c>
      <c r="F159" s="25" t="s">
        <v>72</v>
      </c>
    </row>
    <row r="160" spans="1:6" ht="15.4" x14ac:dyDescent="0.45">
      <c r="A160" s="22">
        <v>43979</v>
      </c>
      <c r="B160" s="32" t="s">
        <v>70</v>
      </c>
      <c r="C160" s="13">
        <v>300</v>
      </c>
      <c r="D160" s="34" t="s">
        <v>71</v>
      </c>
      <c r="E160" s="15" t="s">
        <v>243</v>
      </c>
      <c r="F160" s="25">
        <v>123904</v>
      </c>
    </row>
    <row r="161" spans="1:6" ht="30.75" x14ac:dyDescent="0.45">
      <c r="A161" s="22">
        <v>43979</v>
      </c>
      <c r="B161" s="32" t="s">
        <v>125</v>
      </c>
      <c r="C161" s="13">
        <f>138-4.71+16.73</f>
        <v>150.01999999999998</v>
      </c>
      <c r="D161" s="34" t="s">
        <v>211</v>
      </c>
      <c r="E161" s="15" t="s">
        <v>248</v>
      </c>
      <c r="F161" s="25" t="s">
        <v>132</v>
      </c>
    </row>
    <row r="162" spans="1:6" ht="15.4" x14ac:dyDescent="0.45">
      <c r="A162" s="22">
        <v>43979</v>
      </c>
      <c r="B162" s="32" t="s">
        <v>16</v>
      </c>
      <c r="C162" s="13">
        <v>650</v>
      </c>
      <c r="D162" s="34" t="s">
        <v>212</v>
      </c>
      <c r="E162" s="15" t="s">
        <v>249</v>
      </c>
      <c r="F162" s="25">
        <v>6211</v>
      </c>
    </row>
    <row r="163" spans="1:6" ht="15.4" x14ac:dyDescent="0.45">
      <c r="A163" s="22">
        <v>43979</v>
      </c>
      <c r="B163" s="32" t="s">
        <v>105</v>
      </c>
      <c r="C163" s="13">
        <v>435.33</v>
      </c>
      <c r="D163" s="34" t="s">
        <v>235</v>
      </c>
      <c r="E163" s="15" t="s">
        <v>240</v>
      </c>
      <c r="F163" s="25" t="s">
        <v>89</v>
      </c>
    </row>
    <row r="164" spans="1:6" ht="15.4" x14ac:dyDescent="0.45">
      <c r="A164" s="22">
        <v>43979</v>
      </c>
      <c r="B164" s="32" t="s">
        <v>106</v>
      </c>
      <c r="C164" s="13">
        <v>180</v>
      </c>
      <c r="D164" s="34" t="s">
        <v>215</v>
      </c>
      <c r="E164" s="15" t="s">
        <v>240</v>
      </c>
      <c r="F164" s="25">
        <v>5128007</v>
      </c>
    </row>
    <row r="165" spans="1:6" ht="15.4" x14ac:dyDescent="0.45">
      <c r="A165" s="22">
        <v>43979</v>
      </c>
      <c r="B165" s="32" t="s">
        <v>251</v>
      </c>
      <c r="C165" s="13">
        <v>374.3</v>
      </c>
      <c r="D165" s="34" t="s">
        <v>217</v>
      </c>
      <c r="E165" s="15" t="s">
        <v>246</v>
      </c>
      <c r="F165" s="25" t="s">
        <v>118</v>
      </c>
    </row>
    <row r="166" spans="1:6" ht="15.4" x14ac:dyDescent="0.45">
      <c r="A166" s="22">
        <v>43979</v>
      </c>
      <c r="B166" s="32" t="s">
        <v>251</v>
      </c>
      <c r="C166" s="13">
        <v>45.94</v>
      </c>
      <c r="D166" s="34" t="s">
        <v>266</v>
      </c>
      <c r="E166" s="15" t="s">
        <v>246</v>
      </c>
      <c r="F166" s="25" t="s">
        <v>119</v>
      </c>
    </row>
    <row r="167" spans="1:6" ht="15.4" x14ac:dyDescent="0.45">
      <c r="A167" s="22">
        <v>43979</v>
      </c>
      <c r="B167" s="32" t="s">
        <v>251</v>
      </c>
      <c r="C167" s="13">
        <v>139.84</v>
      </c>
      <c r="D167" s="34" t="s">
        <v>217</v>
      </c>
      <c r="E167" s="15" t="s">
        <v>246</v>
      </c>
      <c r="F167" s="25" t="s">
        <v>120</v>
      </c>
    </row>
    <row r="168" spans="1:6" ht="30.75" x14ac:dyDescent="0.45">
      <c r="A168" s="22">
        <v>43979</v>
      </c>
      <c r="B168" s="32" t="s">
        <v>253</v>
      </c>
      <c r="C168" s="13">
        <v>240</v>
      </c>
      <c r="D168" s="34" t="s">
        <v>218</v>
      </c>
      <c r="E168" s="15" t="s">
        <v>243</v>
      </c>
      <c r="F168" s="25">
        <v>9812</v>
      </c>
    </row>
    <row r="169" spans="1:6" ht="15.4" x14ac:dyDescent="0.45">
      <c r="A169" s="22">
        <v>43979</v>
      </c>
      <c r="B169" s="32" t="s">
        <v>242</v>
      </c>
      <c r="C169" s="13">
        <v>275</v>
      </c>
      <c r="D169" s="34" t="s">
        <v>238</v>
      </c>
      <c r="E169" s="15" t="s">
        <v>250</v>
      </c>
      <c r="F169" s="25" t="s">
        <v>265</v>
      </c>
    </row>
    <row r="170" spans="1:6" ht="15.4" x14ac:dyDescent="0.45">
      <c r="A170" s="22">
        <v>43979</v>
      </c>
      <c r="B170" s="32" t="s">
        <v>107</v>
      </c>
      <c r="C170" s="13">
        <v>1688.4</v>
      </c>
      <c r="D170" s="34" t="s">
        <v>99</v>
      </c>
      <c r="E170" s="15" t="s">
        <v>240</v>
      </c>
      <c r="F170" s="25">
        <v>1042</v>
      </c>
    </row>
    <row r="171" spans="1:6" ht="15.4" x14ac:dyDescent="0.45">
      <c r="A171" s="22">
        <v>43979</v>
      </c>
      <c r="B171" s="32" t="s">
        <v>19</v>
      </c>
      <c r="C171" s="13">
        <v>91.6</v>
      </c>
      <c r="D171" s="34" t="s">
        <v>222</v>
      </c>
      <c r="E171" s="15" t="s">
        <v>249</v>
      </c>
      <c r="F171" s="25">
        <v>14958</v>
      </c>
    </row>
    <row r="172" spans="1:6" ht="15.4" x14ac:dyDescent="0.45">
      <c r="A172" s="22">
        <v>43979</v>
      </c>
      <c r="B172" s="32" t="s">
        <v>19</v>
      </c>
      <c r="C172" s="13">
        <v>90.89</v>
      </c>
      <c r="D172" s="34" t="s">
        <v>222</v>
      </c>
      <c r="E172" s="15" t="s">
        <v>249</v>
      </c>
      <c r="F172" s="25">
        <v>36031</v>
      </c>
    </row>
    <row r="173" spans="1:6" ht="15.4" x14ac:dyDescent="0.45">
      <c r="A173" s="22">
        <v>43979</v>
      </c>
      <c r="B173" s="32" t="s">
        <v>74</v>
      </c>
      <c r="C173" s="13">
        <v>2269.08</v>
      </c>
      <c r="D173" s="34" t="s">
        <v>224</v>
      </c>
      <c r="E173" s="15" t="s">
        <v>240</v>
      </c>
      <c r="F173" s="25">
        <v>3702595</v>
      </c>
    </row>
    <row r="174" spans="1:6" ht="15.4" x14ac:dyDescent="0.45">
      <c r="A174" s="22">
        <v>43979</v>
      </c>
      <c r="B174" s="32" t="s">
        <v>17</v>
      </c>
      <c r="C174" s="13">
        <v>4000</v>
      </c>
      <c r="D174" s="34" t="s">
        <v>27</v>
      </c>
      <c r="E174" s="15" t="s">
        <v>249</v>
      </c>
      <c r="F174" s="25">
        <v>35927</v>
      </c>
    </row>
    <row r="175" spans="1:6" ht="15.4" x14ac:dyDescent="0.45">
      <c r="A175" s="22">
        <v>43979</v>
      </c>
      <c r="B175" s="32" t="s">
        <v>14</v>
      </c>
      <c r="C175" s="13">
        <v>600.6</v>
      </c>
      <c r="D175" s="34" t="s">
        <v>29</v>
      </c>
      <c r="E175" s="15" t="s">
        <v>249</v>
      </c>
      <c r="F175" s="25">
        <v>9502020291</v>
      </c>
    </row>
    <row r="176" spans="1:6" ht="15.4" x14ac:dyDescent="0.45">
      <c r="A176" s="22">
        <v>43979</v>
      </c>
      <c r="B176" s="32" t="s">
        <v>14</v>
      </c>
      <c r="C176" s="13">
        <v>745.94</v>
      </c>
      <c r="D176" s="34" t="s">
        <v>232</v>
      </c>
      <c r="E176" s="15" t="s">
        <v>249</v>
      </c>
      <c r="F176" s="25">
        <v>9501051826</v>
      </c>
    </row>
    <row r="177" spans="1:6" ht="30.75" x14ac:dyDescent="0.45">
      <c r="A177" s="22">
        <v>43979</v>
      </c>
      <c r="B177" s="32" t="s">
        <v>14</v>
      </c>
      <c r="C177" s="13">
        <f>1341.36+154.44+3788.59+373.8</f>
        <v>5658.1900000000005</v>
      </c>
      <c r="D177" s="34" t="s">
        <v>231</v>
      </c>
      <c r="E177" s="15" t="s">
        <v>249</v>
      </c>
      <c r="F177" s="25">
        <v>9490697498</v>
      </c>
    </row>
    <row r="178" spans="1:6" ht="15.4" x14ac:dyDescent="0.45">
      <c r="A178" s="22">
        <v>43979</v>
      </c>
      <c r="B178" s="32" t="s">
        <v>12</v>
      </c>
      <c r="C178" s="13">
        <v>184.37</v>
      </c>
      <c r="D178" s="34" t="s">
        <v>233</v>
      </c>
      <c r="E178" s="15" t="s">
        <v>249</v>
      </c>
      <c r="F178" s="25" t="s">
        <v>30</v>
      </c>
    </row>
    <row r="179" spans="1:6" ht="15.4" x14ac:dyDescent="0.45">
      <c r="A179" s="22">
        <v>43979</v>
      </c>
      <c r="B179" s="32" t="s">
        <v>12</v>
      </c>
      <c r="C179" s="13">
        <v>265.54000000000002</v>
      </c>
      <c r="D179" s="34" t="s">
        <v>233</v>
      </c>
      <c r="E179" s="15" t="s">
        <v>249</v>
      </c>
      <c r="F179" s="25" t="s">
        <v>32</v>
      </c>
    </row>
    <row r="180" spans="1:6" ht="15.4" x14ac:dyDescent="0.45">
      <c r="A180" s="22">
        <v>43979</v>
      </c>
      <c r="B180" s="32" t="s">
        <v>12</v>
      </c>
      <c r="C180" s="13">
        <v>373</v>
      </c>
      <c r="D180" s="34" t="s">
        <v>233</v>
      </c>
      <c r="E180" s="15" t="s">
        <v>249</v>
      </c>
      <c r="F180" s="25" t="s">
        <v>33</v>
      </c>
    </row>
    <row r="181" spans="1:6" ht="15.4" x14ac:dyDescent="0.45">
      <c r="A181" s="22">
        <v>43979</v>
      </c>
      <c r="B181" s="32" t="s">
        <v>12</v>
      </c>
      <c r="C181" s="13">
        <v>463.5</v>
      </c>
      <c r="D181" s="34" t="s">
        <v>233</v>
      </c>
      <c r="E181" s="15" t="s">
        <v>249</v>
      </c>
      <c r="F181" s="25" t="s">
        <v>38</v>
      </c>
    </row>
    <row r="182" spans="1:6" ht="15.4" x14ac:dyDescent="0.45">
      <c r="A182" s="62"/>
      <c r="B182" s="63"/>
      <c r="C182" s="64"/>
      <c r="D182" s="65"/>
      <c r="E182" s="66"/>
      <c r="F182" s="67"/>
    </row>
    <row r="183" spans="1:6" ht="15.4" x14ac:dyDescent="0.45">
      <c r="A183" s="22">
        <v>43958</v>
      </c>
      <c r="B183" s="32" t="s">
        <v>64</v>
      </c>
      <c r="C183" s="13">
        <v>22263.03</v>
      </c>
      <c r="D183" s="34" t="s">
        <v>276</v>
      </c>
      <c r="E183" s="15" t="s">
        <v>252</v>
      </c>
      <c r="F183" s="25" t="s">
        <v>277</v>
      </c>
    </row>
    <row r="184" spans="1:6" ht="30.75" x14ac:dyDescent="0.45">
      <c r="A184" s="22">
        <v>43958</v>
      </c>
      <c r="B184" s="32" t="s">
        <v>64</v>
      </c>
      <c r="C184" s="13">
        <v>4094.11</v>
      </c>
      <c r="D184" s="34" t="s">
        <v>278</v>
      </c>
      <c r="E184" s="15" t="s">
        <v>252</v>
      </c>
      <c r="F184" s="25" t="s">
        <v>279</v>
      </c>
    </row>
    <row r="185" spans="1:6" ht="15.4" x14ac:dyDescent="0.45">
      <c r="A185" s="22">
        <v>43958</v>
      </c>
      <c r="B185" s="32" t="s">
        <v>64</v>
      </c>
      <c r="C185" s="13">
        <v>3187.84</v>
      </c>
      <c r="D185" s="34" t="s">
        <v>280</v>
      </c>
      <c r="E185" s="15" t="s">
        <v>252</v>
      </c>
      <c r="F185" s="25" t="s">
        <v>281</v>
      </c>
    </row>
    <row r="186" spans="1:6" ht="15.4" x14ac:dyDescent="0.45">
      <c r="A186" s="22">
        <v>43958</v>
      </c>
      <c r="B186" s="32" t="s">
        <v>64</v>
      </c>
      <c r="C186" s="13">
        <v>600.78</v>
      </c>
      <c r="D186" s="34" t="s">
        <v>282</v>
      </c>
      <c r="E186" s="15" t="s">
        <v>252</v>
      </c>
      <c r="F186" s="25" t="s">
        <v>277</v>
      </c>
    </row>
    <row r="187" spans="1:6" ht="15.4" x14ac:dyDescent="0.45">
      <c r="A187" s="22">
        <v>43958</v>
      </c>
      <c r="B187" s="32" t="s">
        <v>64</v>
      </c>
      <c r="C187" s="13">
        <v>372.3</v>
      </c>
      <c r="D187" s="34" t="s">
        <v>283</v>
      </c>
      <c r="E187" s="15" t="s">
        <v>252</v>
      </c>
      <c r="F187" s="25" t="s">
        <v>284</v>
      </c>
    </row>
    <row r="188" spans="1:6" ht="15.4" x14ac:dyDescent="0.45">
      <c r="A188" s="22">
        <v>43958</v>
      </c>
      <c r="B188" s="32" t="s">
        <v>64</v>
      </c>
      <c r="C188" s="13">
        <v>1718.7</v>
      </c>
      <c r="D188" s="34" t="s">
        <v>285</v>
      </c>
      <c r="E188" s="15" t="s">
        <v>252</v>
      </c>
      <c r="F188" s="25" t="s">
        <v>286</v>
      </c>
    </row>
    <row r="189" spans="1:6" ht="15.4" x14ac:dyDescent="0.45">
      <c r="A189" s="22">
        <v>43958</v>
      </c>
      <c r="B189" s="32" t="s">
        <v>68</v>
      </c>
      <c r="C189" s="13">
        <v>2465</v>
      </c>
      <c r="D189" s="34" t="s">
        <v>287</v>
      </c>
      <c r="E189" s="15" t="s">
        <v>252</v>
      </c>
      <c r="F189" s="25">
        <v>12000000079</v>
      </c>
    </row>
    <row r="190" spans="1:6" ht="15.4" x14ac:dyDescent="0.45">
      <c r="A190" s="22">
        <v>43958</v>
      </c>
      <c r="B190" s="32" t="s">
        <v>68</v>
      </c>
      <c r="C190" s="13">
        <v>2975</v>
      </c>
      <c r="D190" s="34" t="s">
        <v>288</v>
      </c>
      <c r="E190" s="15" t="s">
        <v>252</v>
      </c>
      <c r="F190" s="25">
        <v>12000000079</v>
      </c>
    </row>
    <row r="191" spans="1:6" ht="15.4" x14ac:dyDescent="0.45">
      <c r="A191" s="22">
        <v>43986</v>
      </c>
      <c r="B191" s="32" t="s">
        <v>13</v>
      </c>
      <c r="C191" s="13">
        <v>56.1</v>
      </c>
      <c r="D191" s="34" t="s">
        <v>84</v>
      </c>
      <c r="E191" s="15" t="s">
        <v>289</v>
      </c>
      <c r="F191" s="25" t="s">
        <v>290</v>
      </c>
    </row>
    <row r="192" spans="1:6" ht="15.4" x14ac:dyDescent="0.45">
      <c r="A192" s="22">
        <v>43986</v>
      </c>
      <c r="B192" s="32" t="s">
        <v>13</v>
      </c>
      <c r="C192" s="13">
        <v>59.97</v>
      </c>
      <c r="D192" s="34" t="s">
        <v>291</v>
      </c>
      <c r="E192" s="15" t="s">
        <v>669</v>
      </c>
      <c r="F192" s="25" t="s">
        <v>292</v>
      </c>
    </row>
    <row r="193" spans="1:6" ht="15.4" x14ac:dyDescent="0.45">
      <c r="A193" s="22">
        <v>43986</v>
      </c>
      <c r="B193" s="32" t="s">
        <v>13</v>
      </c>
      <c r="C193" s="13">
        <v>74.989999999999995</v>
      </c>
      <c r="D193" s="34" t="s">
        <v>293</v>
      </c>
      <c r="E193" s="15" t="s">
        <v>669</v>
      </c>
      <c r="F193" s="25" t="s">
        <v>294</v>
      </c>
    </row>
    <row r="194" spans="1:6" ht="15.4" x14ac:dyDescent="0.45">
      <c r="A194" s="22">
        <v>43986</v>
      </c>
      <c r="B194" s="32" t="s">
        <v>13</v>
      </c>
      <c r="C194" s="13">
        <v>105</v>
      </c>
      <c r="D194" s="34" t="s">
        <v>295</v>
      </c>
      <c r="E194" s="15" t="s">
        <v>669</v>
      </c>
      <c r="F194" s="25" t="s">
        <v>296</v>
      </c>
    </row>
    <row r="195" spans="1:6" ht="15.4" x14ac:dyDescent="0.45">
      <c r="A195" s="22">
        <v>43986</v>
      </c>
      <c r="B195" s="32" t="s">
        <v>13</v>
      </c>
      <c r="C195" s="13">
        <v>199.9</v>
      </c>
      <c r="D195" s="34" t="s">
        <v>297</v>
      </c>
      <c r="E195" s="15" t="s">
        <v>669</v>
      </c>
      <c r="F195" s="25" t="s">
        <v>298</v>
      </c>
    </row>
    <row r="196" spans="1:6" ht="15.4" x14ac:dyDescent="0.45">
      <c r="A196" s="22">
        <v>43986</v>
      </c>
      <c r="B196" s="32" t="s">
        <v>13</v>
      </c>
      <c r="C196" s="13">
        <v>19.95</v>
      </c>
      <c r="D196" s="34" t="s">
        <v>299</v>
      </c>
      <c r="E196" s="15" t="s">
        <v>669</v>
      </c>
      <c r="F196" s="25" t="s">
        <v>300</v>
      </c>
    </row>
    <row r="197" spans="1:6" ht="15.4" x14ac:dyDescent="0.45">
      <c r="A197" s="22">
        <v>43986</v>
      </c>
      <c r="B197" s="32" t="s">
        <v>13</v>
      </c>
      <c r="C197" s="13">
        <v>119.99</v>
      </c>
      <c r="D197" s="34" t="s">
        <v>301</v>
      </c>
      <c r="E197" s="15" t="s">
        <v>669</v>
      </c>
      <c r="F197" s="25" t="s">
        <v>302</v>
      </c>
    </row>
    <row r="198" spans="1:6" ht="15.4" x14ac:dyDescent="0.45">
      <c r="A198" s="22">
        <v>43986</v>
      </c>
      <c r="B198" s="32" t="s">
        <v>13</v>
      </c>
      <c r="C198" s="13">
        <v>119.99</v>
      </c>
      <c r="D198" s="34" t="s">
        <v>301</v>
      </c>
      <c r="E198" s="15" t="s">
        <v>669</v>
      </c>
      <c r="F198" s="25" t="s">
        <v>303</v>
      </c>
    </row>
    <row r="199" spans="1:6" ht="15.4" x14ac:dyDescent="0.45">
      <c r="A199" s="22">
        <v>43986</v>
      </c>
      <c r="B199" s="32" t="s">
        <v>13</v>
      </c>
      <c r="C199" s="13">
        <v>98.99</v>
      </c>
      <c r="D199" s="34" t="s">
        <v>304</v>
      </c>
      <c r="E199" s="15" t="s">
        <v>669</v>
      </c>
      <c r="F199" s="25" t="s">
        <v>305</v>
      </c>
    </row>
    <row r="200" spans="1:6" ht="15.4" x14ac:dyDescent="0.45">
      <c r="A200" s="22">
        <v>43986</v>
      </c>
      <c r="B200" s="32" t="s">
        <v>13</v>
      </c>
      <c r="C200" s="13">
        <v>98.99</v>
      </c>
      <c r="D200" s="34" t="s">
        <v>304</v>
      </c>
      <c r="E200" s="15" t="s">
        <v>669</v>
      </c>
      <c r="F200" s="25" t="s">
        <v>306</v>
      </c>
    </row>
    <row r="201" spans="1:6" ht="15.4" x14ac:dyDescent="0.45">
      <c r="A201" s="22">
        <v>43986</v>
      </c>
      <c r="B201" s="32" t="s">
        <v>13</v>
      </c>
      <c r="C201" s="13">
        <v>98.99</v>
      </c>
      <c r="D201" s="34" t="s">
        <v>304</v>
      </c>
      <c r="E201" s="15" t="s">
        <v>669</v>
      </c>
      <c r="F201" s="25" t="s">
        <v>307</v>
      </c>
    </row>
    <row r="202" spans="1:6" ht="15.4" x14ac:dyDescent="0.45">
      <c r="A202" s="22">
        <v>43986</v>
      </c>
      <c r="B202" s="32" t="s">
        <v>13</v>
      </c>
      <c r="C202" s="13">
        <v>98.99</v>
      </c>
      <c r="D202" s="34" t="s">
        <v>304</v>
      </c>
      <c r="E202" s="15" t="s">
        <v>669</v>
      </c>
      <c r="F202" s="25" t="s">
        <v>308</v>
      </c>
    </row>
    <row r="203" spans="1:6" ht="15.4" x14ac:dyDescent="0.45">
      <c r="A203" s="22">
        <v>43986</v>
      </c>
      <c r="B203" s="32" t="s">
        <v>13</v>
      </c>
      <c r="C203" s="13">
        <v>98.99</v>
      </c>
      <c r="D203" s="34" t="s">
        <v>304</v>
      </c>
      <c r="E203" s="15" t="s">
        <v>669</v>
      </c>
      <c r="F203" s="25" t="s">
        <v>309</v>
      </c>
    </row>
    <row r="204" spans="1:6" ht="15.4" x14ac:dyDescent="0.45">
      <c r="A204" s="22">
        <v>43986</v>
      </c>
      <c r="B204" s="32" t="s">
        <v>13</v>
      </c>
      <c r="C204" s="13">
        <v>18.899999999999999</v>
      </c>
      <c r="D204" s="34" t="s">
        <v>310</v>
      </c>
      <c r="E204" s="15" t="s">
        <v>669</v>
      </c>
      <c r="F204" s="25" t="s">
        <v>311</v>
      </c>
    </row>
    <row r="205" spans="1:6" ht="15.4" x14ac:dyDescent="0.45">
      <c r="A205" s="22">
        <v>43986</v>
      </c>
      <c r="B205" s="32" t="s">
        <v>18</v>
      </c>
      <c r="C205" s="13">
        <v>109.98</v>
      </c>
      <c r="D205" s="34" t="s">
        <v>312</v>
      </c>
      <c r="E205" s="15" t="s">
        <v>674</v>
      </c>
      <c r="F205" s="25">
        <v>83082</v>
      </c>
    </row>
    <row r="206" spans="1:6" ht="15.4" x14ac:dyDescent="0.45">
      <c r="A206" s="22">
        <v>43986</v>
      </c>
      <c r="B206" s="32" t="s">
        <v>18</v>
      </c>
      <c r="C206" s="13">
        <v>109.98</v>
      </c>
      <c r="D206" s="34" t="s">
        <v>312</v>
      </c>
      <c r="E206" s="15" t="s">
        <v>674</v>
      </c>
      <c r="F206" s="25">
        <v>42388</v>
      </c>
    </row>
    <row r="207" spans="1:6" ht="15.4" x14ac:dyDescent="0.45">
      <c r="A207" s="22">
        <v>43986</v>
      </c>
      <c r="B207" s="32" t="s">
        <v>86</v>
      </c>
      <c r="C207" s="13">
        <v>672.84</v>
      </c>
      <c r="D207" s="34" t="s">
        <v>314</v>
      </c>
      <c r="E207" s="15" t="s">
        <v>240</v>
      </c>
      <c r="F207" s="25">
        <v>3013400390</v>
      </c>
    </row>
    <row r="208" spans="1:6" ht="15.4" x14ac:dyDescent="0.45">
      <c r="A208" s="22">
        <v>43986</v>
      </c>
      <c r="B208" s="32" t="s">
        <v>86</v>
      </c>
      <c r="C208" s="13">
        <v>1516.2</v>
      </c>
      <c r="D208" s="34" t="s">
        <v>314</v>
      </c>
      <c r="E208" s="15" t="s">
        <v>240</v>
      </c>
      <c r="F208" s="25">
        <v>3013400384</v>
      </c>
    </row>
    <row r="209" spans="1:6" ht="15.4" x14ac:dyDescent="0.45">
      <c r="A209" s="22">
        <v>43986</v>
      </c>
      <c r="B209" s="32" t="s">
        <v>86</v>
      </c>
      <c r="C209" s="13">
        <v>977.55</v>
      </c>
      <c r="D209" s="34" t="s">
        <v>314</v>
      </c>
      <c r="E209" s="15" t="s">
        <v>240</v>
      </c>
      <c r="F209" s="25">
        <v>3013400389</v>
      </c>
    </row>
    <row r="210" spans="1:6" ht="15.4" x14ac:dyDescent="0.45">
      <c r="A210" s="22">
        <v>43986</v>
      </c>
      <c r="B210" s="32" t="s">
        <v>73</v>
      </c>
      <c r="C210" s="13">
        <v>203.95</v>
      </c>
      <c r="D210" s="34" t="s">
        <v>315</v>
      </c>
      <c r="E210" s="15" t="s">
        <v>240</v>
      </c>
      <c r="F210" s="25">
        <v>79163060</v>
      </c>
    </row>
    <row r="211" spans="1:6" ht="15.4" x14ac:dyDescent="0.45">
      <c r="A211" s="22">
        <v>43990</v>
      </c>
      <c r="B211" s="32" t="s">
        <v>316</v>
      </c>
      <c r="C211" s="13">
        <v>39144</v>
      </c>
      <c r="D211" s="34" t="s">
        <v>317</v>
      </c>
      <c r="E211" s="15" t="s">
        <v>252</v>
      </c>
      <c r="F211" s="25" t="s">
        <v>318</v>
      </c>
    </row>
    <row r="212" spans="1:6" ht="15.4" x14ac:dyDescent="0.45">
      <c r="A212" s="22">
        <v>43992</v>
      </c>
      <c r="B212" s="32" t="s">
        <v>672</v>
      </c>
      <c r="C212" s="13">
        <v>30381</v>
      </c>
      <c r="D212" s="34" t="s">
        <v>319</v>
      </c>
      <c r="E212" s="15" t="s">
        <v>320</v>
      </c>
      <c r="F212" s="25" t="s">
        <v>321</v>
      </c>
    </row>
    <row r="213" spans="1:6" ht="15.4" x14ac:dyDescent="0.45">
      <c r="A213" s="22">
        <v>43993</v>
      </c>
      <c r="B213" s="32" t="s">
        <v>322</v>
      </c>
      <c r="C213" s="13">
        <v>7500</v>
      </c>
      <c r="D213" s="34" t="s">
        <v>323</v>
      </c>
      <c r="E213" s="15" t="s">
        <v>324</v>
      </c>
      <c r="F213" s="25" t="s">
        <v>325</v>
      </c>
    </row>
    <row r="214" spans="1:6" ht="15.4" x14ac:dyDescent="0.45">
      <c r="A214" s="22">
        <v>43993</v>
      </c>
      <c r="B214" s="32" t="s">
        <v>326</v>
      </c>
      <c r="C214" s="13">
        <v>7500</v>
      </c>
      <c r="D214" s="34" t="s">
        <v>323</v>
      </c>
      <c r="E214" s="15" t="s">
        <v>324</v>
      </c>
      <c r="F214" s="25" t="s">
        <v>325</v>
      </c>
    </row>
    <row r="215" spans="1:6" ht="15.4" x14ac:dyDescent="0.45">
      <c r="A215" s="22">
        <v>43993</v>
      </c>
      <c r="B215" s="32" t="s">
        <v>327</v>
      </c>
      <c r="C215" s="13">
        <v>7500</v>
      </c>
      <c r="D215" s="34" t="s">
        <v>323</v>
      </c>
      <c r="E215" s="15" t="s">
        <v>324</v>
      </c>
      <c r="F215" s="25" t="s">
        <v>325</v>
      </c>
    </row>
    <row r="216" spans="1:6" ht="15.4" x14ac:dyDescent="0.45">
      <c r="A216" s="22">
        <v>43993</v>
      </c>
      <c r="B216" s="32" t="s">
        <v>328</v>
      </c>
      <c r="C216" s="13">
        <v>5900</v>
      </c>
      <c r="D216" s="34" t="s">
        <v>323</v>
      </c>
      <c r="E216" s="15" t="s">
        <v>324</v>
      </c>
      <c r="F216" s="25" t="s">
        <v>325</v>
      </c>
    </row>
    <row r="217" spans="1:6" ht="15.4" x14ac:dyDescent="0.45">
      <c r="A217" s="22">
        <v>43993</v>
      </c>
      <c r="B217" s="32" t="s">
        <v>329</v>
      </c>
      <c r="C217" s="13">
        <v>7330</v>
      </c>
      <c r="D217" s="34" t="s">
        <v>323</v>
      </c>
      <c r="E217" s="15" t="s">
        <v>324</v>
      </c>
      <c r="F217" s="25" t="s">
        <v>325</v>
      </c>
    </row>
    <row r="218" spans="1:6" ht="15.4" x14ac:dyDescent="0.45">
      <c r="A218" s="22">
        <v>43993</v>
      </c>
      <c r="B218" s="32" t="s">
        <v>330</v>
      </c>
      <c r="C218" s="13">
        <v>7500</v>
      </c>
      <c r="D218" s="34" t="s">
        <v>323</v>
      </c>
      <c r="E218" s="15" t="s">
        <v>324</v>
      </c>
      <c r="F218" s="25" t="s">
        <v>325</v>
      </c>
    </row>
    <row r="219" spans="1:6" ht="15.4" x14ac:dyDescent="0.45">
      <c r="A219" s="22">
        <v>43993</v>
      </c>
      <c r="B219" s="32" t="s">
        <v>331</v>
      </c>
      <c r="C219" s="13">
        <v>7500</v>
      </c>
      <c r="D219" s="34" t="s">
        <v>323</v>
      </c>
      <c r="E219" s="15" t="s">
        <v>324</v>
      </c>
      <c r="F219" s="25" t="s">
        <v>325</v>
      </c>
    </row>
    <row r="220" spans="1:6" ht="15.4" x14ac:dyDescent="0.45">
      <c r="A220" s="22">
        <v>43993</v>
      </c>
      <c r="B220" s="32" t="s">
        <v>332</v>
      </c>
      <c r="C220" s="13">
        <v>7500</v>
      </c>
      <c r="D220" s="34" t="s">
        <v>323</v>
      </c>
      <c r="E220" s="15" t="s">
        <v>324</v>
      </c>
      <c r="F220" s="25" t="s">
        <v>325</v>
      </c>
    </row>
    <row r="221" spans="1:6" ht="15.4" x14ac:dyDescent="0.45">
      <c r="A221" s="22">
        <v>43993</v>
      </c>
      <c r="B221" s="32" t="s">
        <v>333</v>
      </c>
      <c r="C221" s="13">
        <v>7500</v>
      </c>
      <c r="D221" s="34" t="s">
        <v>323</v>
      </c>
      <c r="E221" s="15" t="s">
        <v>324</v>
      </c>
      <c r="F221" s="25" t="s">
        <v>325</v>
      </c>
    </row>
    <row r="222" spans="1:6" ht="15.4" x14ac:dyDescent="0.45">
      <c r="A222" s="22">
        <v>43993</v>
      </c>
      <c r="B222" s="32" t="s">
        <v>334</v>
      </c>
      <c r="C222" s="13">
        <v>7500</v>
      </c>
      <c r="D222" s="34" t="s">
        <v>323</v>
      </c>
      <c r="E222" s="15" t="s">
        <v>324</v>
      </c>
      <c r="F222" s="25" t="s">
        <v>325</v>
      </c>
    </row>
    <row r="223" spans="1:6" ht="15.4" x14ac:dyDescent="0.45">
      <c r="A223" s="22">
        <v>43993</v>
      </c>
      <c r="B223" s="32" t="s">
        <v>335</v>
      </c>
      <c r="C223" s="13">
        <v>5563.51</v>
      </c>
      <c r="D223" s="34" t="s">
        <v>323</v>
      </c>
      <c r="E223" s="15" t="s">
        <v>324</v>
      </c>
      <c r="F223" s="25" t="s">
        <v>325</v>
      </c>
    </row>
    <row r="224" spans="1:6" ht="15.4" x14ac:dyDescent="0.45">
      <c r="A224" s="22">
        <v>43993</v>
      </c>
      <c r="B224" s="32" t="s">
        <v>336</v>
      </c>
      <c r="C224" s="13">
        <v>7500</v>
      </c>
      <c r="D224" s="34" t="s">
        <v>323</v>
      </c>
      <c r="E224" s="15" t="s">
        <v>324</v>
      </c>
      <c r="F224" s="25" t="s">
        <v>325</v>
      </c>
    </row>
    <row r="225" spans="1:6" ht="15.4" x14ac:dyDescent="0.45">
      <c r="A225" s="22">
        <v>43993</v>
      </c>
      <c r="B225" s="32" t="s">
        <v>337</v>
      </c>
      <c r="C225" s="13">
        <v>7500</v>
      </c>
      <c r="D225" s="34" t="s">
        <v>323</v>
      </c>
      <c r="E225" s="15" t="s">
        <v>324</v>
      </c>
      <c r="F225" s="25" t="s">
        <v>325</v>
      </c>
    </row>
    <row r="226" spans="1:6" ht="15.4" x14ac:dyDescent="0.45">
      <c r="A226" s="22">
        <v>43993</v>
      </c>
      <c r="B226" s="32" t="s">
        <v>338</v>
      </c>
      <c r="C226" s="13">
        <v>37.83</v>
      </c>
      <c r="D226" s="34" t="s">
        <v>339</v>
      </c>
      <c r="E226" s="15" t="s">
        <v>669</v>
      </c>
      <c r="F226" s="25" t="s">
        <v>340</v>
      </c>
    </row>
    <row r="227" spans="1:6" ht="15.4" x14ac:dyDescent="0.45">
      <c r="A227" s="22">
        <v>43993</v>
      </c>
      <c r="B227" s="32" t="s">
        <v>341</v>
      </c>
      <c r="C227" s="13">
        <v>7500</v>
      </c>
      <c r="D227" s="34" t="s">
        <v>323</v>
      </c>
      <c r="E227" s="15" t="s">
        <v>324</v>
      </c>
      <c r="F227" s="25" t="s">
        <v>325</v>
      </c>
    </row>
    <row r="228" spans="1:6" ht="15.4" x14ac:dyDescent="0.45">
      <c r="A228" s="22">
        <v>43993</v>
      </c>
      <c r="B228" s="32" t="s">
        <v>342</v>
      </c>
      <c r="C228" s="13">
        <v>7500</v>
      </c>
      <c r="D228" s="34" t="s">
        <v>323</v>
      </c>
      <c r="E228" s="15" t="s">
        <v>324</v>
      </c>
      <c r="F228" s="25" t="s">
        <v>325</v>
      </c>
    </row>
    <row r="229" spans="1:6" ht="15.4" x14ac:dyDescent="0.45">
      <c r="A229" s="22">
        <v>43993</v>
      </c>
      <c r="B229" s="32" t="s">
        <v>343</v>
      </c>
      <c r="C229" s="13">
        <v>6500</v>
      </c>
      <c r="D229" s="34" t="s">
        <v>323</v>
      </c>
      <c r="E229" s="15" t="s">
        <v>324</v>
      </c>
      <c r="F229" s="25" t="s">
        <v>325</v>
      </c>
    </row>
    <row r="230" spans="1:6" ht="15.4" x14ac:dyDescent="0.45">
      <c r="A230" s="22">
        <v>43993</v>
      </c>
      <c r="B230" s="32" t="s">
        <v>344</v>
      </c>
      <c r="C230" s="13">
        <v>7500</v>
      </c>
      <c r="D230" s="34" t="s">
        <v>323</v>
      </c>
      <c r="E230" s="15" t="s">
        <v>324</v>
      </c>
      <c r="F230" s="25" t="s">
        <v>325</v>
      </c>
    </row>
    <row r="231" spans="1:6" ht="15.4" x14ac:dyDescent="0.45">
      <c r="A231" s="22">
        <v>43993</v>
      </c>
      <c r="B231" s="32" t="s">
        <v>345</v>
      </c>
      <c r="C231" s="13">
        <v>7414.43</v>
      </c>
      <c r="D231" s="34" t="s">
        <v>323</v>
      </c>
      <c r="E231" s="15" t="s">
        <v>324</v>
      </c>
      <c r="F231" s="25" t="s">
        <v>325</v>
      </c>
    </row>
    <row r="232" spans="1:6" ht="15.4" x14ac:dyDescent="0.45">
      <c r="A232" s="22">
        <v>43993</v>
      </c>
      <c r="B232" s="32" t="s">
        <v>346</v>
      </c>
      <c r="C232" s="13">
        <v>7500</v>
      </c>
      <c r="D232" s="34" t="s">
        <v>323</v>
      </c>
      <c r="E232" s="15" t="s">
        <v>324</v>
      </c>
      <c r="F232" s="25" t="s">
        <v>325</v>
      </c>
    </row>
    <row r="233" spans="1:6" ht="15.4" x14ac:dyDescent="0.45">
      <c r="A233" s="22">
        <v>43993</v>
      </c>
      <c r="B233" s="32" t="s">
        <v>347</v>
      </c>
      <c r="C233" s="13">
        <v>7500</v>
      </c>
      <c r="D233" s="34" t="s">
        <v>323</v>
      </c>
      <c r="E233" s="15" t="s">
        <v>324</v>
      </c>
      <c r="F233" s="25" t="s">
        <v>325</v>
      </c>
    </row>
    <row r="234" spans="1:6" ht="15.4" x14ac:dyDescent="0.45">
      <c r="A234" s="22">
        <v>43993</v>
      </c>
      <c r="B234" s="32" t="s">
        <v>348</v>
      </c>
      <c r="C234" s="13">
        <v>7500</v>
      </c>
      <c r="D234" s="34" t="s">
        <v>323</v>
      </c>
      <c r="E234" s="15" t="s">
        <v>324</v>
      </c>
      <c r="F234" s="25" t="s">
        <v>325</v>
      </c>
    </row>
    <row r="235" spans="1:6" ht="15.4" x14ac:dyDescent="0.45">
      <c r="A235" s="22">
        <v>43993</v>
      </c>
      <c r="B235" s="32" t="s">
        <v>349</v>
      </c>
      <c r="C235" s="13">
        <v>7500</v>
      </c>
      <c r="D235" s="34" t="s">
        <v>323</v>
      </c>
      <c r="E235" s="15" t="s">
        <v>324</v>
      </c>
      <c r="F235" s="25" t="s">
        <v>325</v>
      </c>
    </row>
    <row r="236" spans="1:6" ht="15.4" x14ac:dyDescent="0.45">
      <c r="A236" s="22">
        <v>43993</v>
      </c>
      <c r="B236" s="32" t="s">
        <v>350</v>
      </c>
      <c r="C236" s="13">
        <v>7500</v>
      </c>
      <c r="D236" s="34" t="s">
        <v>323</v>
      </c>
      <c r="E236" s="15" t="s">
        <v>324</v>
      </c>
      <c r="F236" s="25" t="s">
        <v>325</v>
      </c>
    </row>
    <row r="237" spans="1:6" ht="15.4" x14ac:dyDescent="0.45">
      <c r="A237" s="22">
        <v>43993</v>
      </c>
      <c r="B237" s="32" t="s">
        <v>351</v>
      </c>
      <c r="C237" s="13">
        <v>7500</v>
      </c>
      <c r="D237" s="34" t="s">
        <v>323</v>
      </c>
      <c r="E237" s="15" t="s">
        <v>324</v>
      </c>
      <c r="F237" s="25" t="s">
        <v>325</v>
      </c>
    </row>
    <row r="238" spans="1:6" ht="30.75" x14ac:dyDescent="0.45">
      <c r="A238" s="22">
        <v>43993</v>
      </c>
      <c r="B238" s="32" t="s">
        <v>64</v>
      </c>
      <c r="C238" s="13">
        <v>105800</v>
      </c>
      <c r="D238" s="34" t="s">
        <v>352</v>
      </c>
      <c r="E238" s="15" t="s">
        <v>252</v>
      </c>
      <c r="F238" s="25" t="s">
        <v>353</v>
      </c>
    </row>
    <row r="239" spans="1:6" ht="30.75" x14ac:dyDescent="0.45">
      <c r="A239" s="22">
        <v>43993</v>
      </c>
      <c r="B239" s="32" t="s">
        <v>64</v>
      </c>
      <c r="C239" s="13">
        <v>3450</v>
      </c>
      <c r="D239" s="34" t="s">
        <v>354</v>
      </c>
      <c r="E239" s="15" t="s">
        <v>252</v>
      </c>
      <c r="F239" s="25" t="s">
        <v>355</v>
      </c>
    </row>
    <row r="240" spans="1:6" ht="15.4" x14ac:dyDescent="0.45">
      <c r="A240" s="22">
        <v>43993</v>
      </c>
      <c r="B240" s="32" t="s">
        <v>356</v>
      </c>
      <c r="C240" s="13">
        <v>5515</v>
      </c>
      <c r="D240" s="34" t="s">
        <v>323</v>
      </c>
      <c r="E240" s="15" t="s">
        <v>324</v>
      </c>
      <c r="F240" s="25" t="s">
        <v>357</v>
      </c>
    </row>
    <row r="241" spans="1:6" ht="15.4" x14ac:dyDescent="0.45">
      <c r="A241" s="22">
        <v>43993</v>
      </c>
      <c r="B241" s="32" t="s">
        <v>358</v>
      </c>
      <c r="C241" s="13">
        <v>7500</v>
      </c>
      <c r="D241" s="34" t="s">
        <v>323</v>
      </c>
      <c r="E241" s="15" t="s">
        <v>324</v>
      </c>
      <c r="F241" s="25" t="s">
        <v>325</v>
      </c>
    </row>
    <row r="242" spans="1:6" ht="15.4" x14ac:dyDescent="0.45">
      <c r="A242" s="22">
        <v>43993</v>
      </c>
      <c r="B242" s="32" t="s">
        <v>359</v>
      </c>
      <c r="C242" s="13">
        <v>7500</v>
      </c>
      <c r="D242" s="34" t="s">
        <v>323</v>
      </c>
      <c r="E242" s="15" t="s">
        <v>324</v>
      </c>
      <c r="F242" s="25" t="s">
        <v>325</v>
      </c>
    </row>
    <row r="243" spans="1:6" ht="15.4" x14ac:dyDescent="0.45">
      <c r="A243" s="22">
        <v>43993</v>
      </c>
      <c r="B243" s="32" t="s">
        <v>360</v>
      </c>
      <c r="C243" s="13">
        <v>7500</v>
      </c>
      <c r="D243" s="34" t="s">
        <v>323</v>
      </c>
      <c r="E243" s="15" t="s">
        <v>324</v>
      </c>
      <c r="F243" s="25" t="s">
        <v>325</v>
      </c>
    </row>
    <row r="244" spans="1:6" ht="15.4" x14ac:dyDescent="0.45">
      <c r="A244" s="22">
        <v>43993</v>
      </c>
      <c r="B244" s="32" t="s">
        <v>361</v>
      </c>
      <c r="C244" s="13">
        <v>7500</v>
      </c>
      <c r="D244" s="34" t="s">
        <v>323</v>
      </c>
      <c r="E244" s="15" t="s">
        <v>324</v>
      </c>
      <c r="F244" s="25" t="s">
        <v>325</v>
      </c>
    </row>
    <row r="245" spans="1:6" ht="15.4" x14ac:dyDescent="0.45">
      <c r="A245" s="22">
        <v>43993</v>
      </c>
      <c r="B245" s="32" t="s">
        <v>362</v>
      </c>
      <c r="C245" s="13">
        <v>7500</v>
      </c>
      <c r="D245" s="34" t="s">
        <v>323</v>
      </c>
      <c r="E245" s="15" t="s">
        <v>324</v>
      </c>
      <c r="F245" s="25" t="s">
        <v>325</v>
      </c>
    </row>
    <row r="246" spans="1:6" ht="15.4" x14ac:dyDescent="0.45">
      <c r="A246" s="22">
        <v>43993</v>
      </c>
      <c r="B246" s="32" t="s">
        <v>363</v>
      </c>
      <c r="C246" s="13">
        <v>7500</v>
      </c>
      <c r="D246" s="34" t="s">
        <v>323</v>
      </c>
      <c r="E246" s="15" t="s">
        <v>324</v>
      </c>
      <c r="F246" s="25" t="s">
        <v>325</v>
      </c>
    </row>
    <row r="247" spans="1:6" ht="15.4" x14ac:dyDescent="0.45">
      <c r="A247" s="22">
        <v>43993</v>
      </c>
      <c r="B247" s="32" t="s">
        <v>364</v>
      </c>
      <c r="C247" s="13">
        <v>7500</v>
      </c>
      <c r="D247" s="34" t="s">
        <v>323</v>
      </c>
      <c r="E247" s="15" t="s">
        <v>324</v>
      </c>
      <c r="F247" s="25" t="s">
        <v>325</v>
      </c>
    </row>
    <row r="248" spans="1:6" ht="15.4" x14ac:dyDescent="0.45">
      <c r="A248" s="22">
        <v>43993</v>
      </c>
      <c r="B248" s="32" t="s">
        <v>365</v>
      </c>
      <c r="C248" s="13">
        <v>5284</v>
      </c>
      <c r="D248" s="34" t="s">
        <v>323</v>
      </c>
      <c r="E248" s="15" t="s">
        <v>324</v>
      </c>
      <c r="F248" s="25" t="s">
        <v>325</v>
      </c>
    </row>
    <row r="249" spans="1:6" ht="15.4" x14ac:dyDescent="0.45">
      <c r="A249" s="22">
        <v>43993</v>
      </c>
      <c r="B249" s="32" t="s">
        <v>366</v>
      </c>
      <c r="C249" s="13">
        <v>7500</v>
      </c>
      <c r="D249" s="34" t="s">
        <v>323</v>
      </c>
      <c r="E249" s="15" t="s">
        <v>324</v>
      </c>
      <c r="F249" s="25" t="s">
        <v>325</v>
      </c>
    </row>
    <row r="250" spans="1:6" ht="15.4" x14ac:dyDescent="0.45">
      <c r="A250" s="22">
        <v>43993</v>
      </c>
      <c r="B250" s="32" t="s">
        <v>367</v>
      </c>
      <c r="C250" s="13">
        <v>7500</v>
      </c>
      <c r="D250" s="34" t="s">
        <v>323</v>
      </c>
      <c r="E250" s="15" t="s">
        <v>324</v>
      </c>
      <c r="F250" s="25" t="s">
        <v>325</v>
      </c>
    </row>
    <row r="251" spans="1:6" ht="15.4" x14ac:dyDescent="0.45">
      <c r="A251" s="22">
        <v>43993</v>
      </c>
      <c r="B251" s="32" t="s">
        <v>368</v>
      </c>
      <c r="C251" s="13">
        <v>7500</v>
      </c>
      <c r="D251" s="34" t="s">
        <v>323</v>
      </c>
      <c r="E251" s="15" t="s">
        <v>324</v>
      </c>
      <c r="F251" s="25" t="s">
        <v>325</v>
      </c>
    </row>
    <row r="252" spans="1:6" ht="15.4" x14ac:dyDescent="0.45">
      <c r="A252" s="22">
        <v>43993</v>
      </c>
      <c r="B252" s="32" t="s">
        <v>369</v>
      </c>
      <c r="C252" s="13">
        <v>7500</v>
      </c>
      <c r="D252" s="34" t="s">
        <v>323</v>
      </c>
      <c r="E252" s="15" t="s">
        <v>324</v>
      </c>
      <c r="F252" s="25" t="s">
        <v>325</v>
      </c>
    </row>
    <row r="253" spans="1:6" ht="15.4" x14ac:dyDescent="0.45">
      <c r="A253" s="22">
        <v>43993</v>
      </c>
      <c r="B253" s="32" t="s">
        <v>370</v>
      </c>
      <c r="C253" s="13">
        <v>6700</v>
      </c>
      <c r="D253" s="34" t="s">
        <v>323</v>
      </c>
      <c r="E253" s="15" t="s">
        <v>324</v>
      </c>
      <c r="F253" s="25" t="s">
        <v>325</v>
      </c>
    </row>
    <row r="254" spans="1:6" ht="15.4" x14ac:dyDescent="0.45">
      <c r="A254" s="22">
        <v>43993</v>
      </c>
      <c r="B254" s="32" t="s">
        <v>371</v>
      </c>
      <c r="C254" s="13">
        <v>7500</v>
      </c>
      <c r="D254" s="34" t="s">
        <v>323</v>
      </c>
      <c r="E254" s="15" t="s">
        <v>324</v>
      </c>
      <c r="F254" s="25" t="s">
        <v>325</v>
      </c>
    </row>
    <row r="255" spans="1:6" ht="15.4" x14ac:dyDescent="0.45">
      <c r="A255" s="22">
        <v>43993</v>
      </c>
      <c r="B255" s="32" t="s">
        <v>372</v>
      </c>
      <c r="C255" s="13">
        <v>7414.21</v>
      </c>
      <c r="D255" s="34" t="s">
        <v>323</v>
      </c>
      <c r="E255" s="15" t="s">
        <v>324</v>
      </c>
      <c r="F255" s="25" t="s">
        <v>325</v>
      </c>
    </row>
    <row r="256" spans="1:6" ht="15.4" x14ac:dyDescent="0.45">
      <c r="A256" s="22">
        <v>43993</v>
      </c>
      <c r="B256" s="32" t="s">
        <v>373</v>
      </c>
      <c r="C256" s="13">
        <v>7500</v>
      </c>
      <c r="D256" s="34" t="s">
        <v>323</v>
      </c>
      <c r="E256" s="15" t="s">
        <v>324</v>
      </c>
      <c r="F256" s="25" t="s">
        <v>325</v>
      </c>
    </row>
    <row r="257" spans="1:6" ht="15.4" x14ac:dyDescent="0.45">
      <c r="A257" s="22">
        <v>43993</v>
      </c>
      <c r="B257" s="32" t="s">
        <v>374</v>
      </c>
      <c r="C257" s="13">
        <v>5154</v>
      </c>
      <c r="D257" s="34" t="s">
        <v>323</v>
      </c>
      <c r="E257" s="15" t="s">
        <v>324</v>
      </c>
      <c r="F257" s="25" t="s">
        <v>325</v>
      </c>
    </row>
    <row r="258" spans="1:6" ht="15.4" x14ac:dyDescent="0.45">
      <c r="A258" s="22">
        <v>43993</v>
      </c>
      <c r="B258" s="32" t="s">
        <v>375</v>
      </c>
      <c r="C258" s="13">
        <v>4750</v>
      </c>
      <c r="D258" s="34" t="s">
        <v>323</v>
      </c>
      <c r="E258" s="15" t="s">
        <v>324</v>
      </c>
      <c r="F258" s="25" t="s">
        <v>325</v>
      </c>
    </row>
    <row r="259" spans="1:6" ht="15.4" x14ac:dyDescent="0.45">
      <c r="A259" s="22">
        <v>43993</v>
      </c>
      <c r="B259" s="32" t="s">
        <v>376</v>
      </c>
      <c r="C259" s="13">
        <v>7500</v>
      </c>
      <c r="D259" s="34" t="s">
        <v>323</v>
      </c>
      <c r="E259" s="15" t="s">
        <v>324</v>
      </c>
      <c r="F259" s="25" t="s">
        <v>325</v>
      </c>
    </row>
    <row r="260" spans="1:6" ht="15.4" x14ac:dyDescent="0.45">
      <c r="A260" s="22">
        <v>43993</v>
      </c>
      <c r="B260" s="32" t="s">
        <v>377</v>
      </c>
      <c r="C260" s="13">
        <v>505.16</v>
      </c>
      <c r="D260" s="34" t="s">
        <v>378</v>
      </c>
      <c r="E260" s="15" t="s">
        <v>246</v>
      </c>
      <c r="F260" s="25">
        <v>5838746</v>
      </c>
    </row>
    <row r="261" spans="1:6" ht="15.4" x14ac:dyDescent="0.45">
      <c r="A261" s="22">
        <v>43993</v>
      </c>
      <c r="B261" s="32" t="s">
        <v>377</v>
      </c>
      <c r="C261" s="13">
        <v>263.94</v>
      </c>
      <c r="D261" s="34" t="s">
        <v>378</v>
      </c>
      <c r="E261" s="15" t="s">
        <v>246</v>
      </c>
      <c r="F261" s="25">
        <v>6981884</v>
      </c>
    </row>
    <row r="262" spans="1:6" ht="15.4" x14ac:dyDescent="0.45">
      <c r="A262" s="22">
        <v>43993</v>
      </c>
      <c r="B262" s="32" t="s">
        <v>377</v>
      </c>
      <c r="C262" s="13">
        <v>600.46</v>
      </c>
      <c r="D262" s="34" t="s">
        <v>378</v>
      </c>
      <c r="E262" s="15" t="s">
        <v>246</v>
      </c>
      <c r="F262" s="25">
        <v>7159515</v>
      </c>
    </row>
    <row r="263" spans="1:6" ht="15.4" x14ac:dyDescent="0.45">
      <c r="A263" s="22">
        <v>43993</v>
      </c>
      <c r="B263" s="32" t="s">
        <v>377</v>
      </c>
      <c r="C263" s="13">
        <v>643.24</v>
      </c>
      <c r="D263" s="34" t="s">
        <v>378</v>
      </c>
      <c r="E263" s="15" t="s">
        <v>246</v>
      </c>
      <c r="F263" s="25">
        <v>7333638</v>
      </c>
    </row>
    <row r="264" spans="1:6" ht="15.4" x14ac:dyDescent="0.45">
      <c r="A264" s="22">
        <v>43993</v>
      </c>
      <c r="B264" s="32" t="s">
        <v>679</v>
      </c>
      <c r="C264" s="13">
        <v>7500</v>
      </c>
      <c r="D264" s="34" t="s">
        <v>323</v>
      </c>
      <c r="E264" s="15" t="s">
        <v>324</v>
      </c>
      <c r="F264" s="25" t="s">
        <v>325</v>
      </c>
    </row>
    <row r="265" spans="1:6" ht="15.4" x14ac:dyDescent="0.45">
      <c r="A265" s="22">
        <v>43993</v>
      </c>
      <c r="B265" s="32" t="s">
        <v>673</v>
      </c>
      <c r="C265" s="13">
        <v>7500</v>
      </c>
      <c r="D265" s="34" t="s">
        <v>323</v>
      </c>
      <c r="E265" s="15" t="s">
        <v>324</v>
      </c>
      <c r="F265" s="25" t="s">
        <v>325</v>
      </c>
    </row>
    <row r="266" spans="1:6" ht="15.4" x14ac:dyDescent="0.45">
      <c r="A266" s="22">
        <v>43993</v>
      </c>
      <c r="B266" s="32" t="s">
        <v>379</v>
      </c>
      <c r="C266" s="13">
        <v>7500</v>
      </c>
      <c r="D266" s="34" t="s">
        <v>323</v>
      </c>
      <c r="E266" s="15" t="s">
        <v>324</v>
      </c>
      <c r="F266" s="25" t="s">
        <v>325</v>
      </c>
    </row>
    <row r="267" spans="1:6" ht="15.4" x14ac:dyDescent="0.45">
      <c r="A267" s="22">
        <v>43993</v>
      </c>
      <c r="B267" s="32" t="s">
        <v>380</v>
      </c>
      <c r="C267" s="13">
        <v>3093.33</v>
      </c>
      <c r="D267" s="34" t="s">
        <v>323</v>
      </c>
      <c r="E267" s="15" t="s">
        <v>324</v>
      </c>
      <c r="F267" s="25" t="s">
        <v>325</v>
      </c>
    </row>
    <row r="268" spans="1:6" ht="15.4" x14ac:dyDescent="0.45">
      <c r="A268" s="22">
        <v>43993</v>
      </c>
      <c r="B268" s="32" t="s">
        <v>381</v>
      </c>
      <c r="C268" s="13">
        <v>5524.02</v>
      </c>
      <c r="D268" s="34" t="s">
        <v>323</v>
      </c>
      <c r="E268" s="15" t="s">
        <v>324</v>
      </c>
      <c r="F268" s="25" t="s">
        <v>325</v>
      </c>
    </row>
    <row r="269" spans="1:6" ht="15.4" x14ac:dyDescent="0.45">
      <c r="A269" s="22">
        <v>43993</v>
      </c>
      <c r="B269" s="32" t="s">
        <v>382</v>
      </c>
      <c r="C269" s="13">
        <v>7500</v>
      </c>
      <c r="D269" s="34" t="s">
        <v>323</v>
      </c>
      <c r="E269" s="15" t="s">
        <v>324</v>
      </c>
      <c r="F269" s="25" t="s">
        <v>325</v>
      </c>
    </row>
    <row r="270" spans="1:6" ht="15.4" x14ac:dyDescent="0.45">
      <c r="A270" s="22">
        <v>43993</v>
      </c>
      <c r="B270" s="32" t="s">
        <v>383</v>
      </c>
      <c r="C270" s="13">
        <v>7500</v>
      </c>
      <c r="D270" s="34" t="s">
        <v>323</v>
      </c>
      <c r="E270" s="15" t="s">
        <v>324</v>
      </c>
      <c r="F270" s="25" t="s">
        <v>325</v>
      </c>
    </row>
    <row r="271" spans="1:6" ht="15.4" x14ac:dyDescent="0.45">
      <c r="A271" s="22">
        <v>43993</v>
      </c>
      <c r="B271" s="32" t="s">
        <v>384</v>
      </c>
      <c r="C271" s="13">
        <v>7500</v>
      </c>
      <c r="D271" s="34" t="s">
        <v>323</v>
      </c>
      <c r="E271" s="15" t="s">
        <v>324</v>
      </c>
      <c r="F271" s="25" t="s">
        <v>325</v>
      </c>
    </row>
    <row r="272" spans="1:6" ht="15.4" x14ac:dyDescent="0.45">
      <c r="A272" s="22">
        <v>43993</v>
      </c>
      <c r="B272" s="32" t="s">
        <v>385</v>
      </c>
      <c r="C272" s="13">
        <v>7500</v>
      </c>
      <c r="D272" s="34" t="s">
        <v>323</v>
      </c>
      <c r="E272" s="15" t="s">
        <v>324</v>
      </c>
      <c r="F272" s="25" t="s">
        <v>325</v>
      </c>
    </row>
    <row r="273" spans="1:6" ht="15.4" x14ac:dyDescent="0.45">
      <c r="A273" s="22">
        <v>43993</v>
      </c>
      <c r="B273" s="32" t="s">
        <v>386</v>
      </c>
      <c r="C273" s="13">
        <v>7500</v>
      </c>
      <c r="D273" s="34" t="s">
        <v>323</v>
      </c>
      <c r="E273" s="15" t="s">
        <v>324</v>
      </c>
      <c r="F273" s="25" t="s">
        <v>325</v>
      </c>
    </row>
    <row r="274" spans="1:6" ht="15.4" x14ac:dyDescent="0.45">
      <c r="A274" s="22">
        <v>43993</v>
      </c>
      <c r="B274" s="32" t="s">
        <v>387</v>
      </c>
      <c r="C274" s="13">
        <v>7500</v>
      </c>
      <c r="D274" s="34" t="s">
        <v>323</v>
      </c>
      <c r="E274" s="15" t="s">
        <v>324</v>
      </c>
      <c r="F274" s="25" t="s">
        <v>325</v>
      </c>
    </row>
    <row r="275" spans="1:6" ht="15.4" x14ac:dyDescent="0.45">
      <c r="A275" s="22">
        <v>43993</v>
      </c>
      <c r="B275" s="32" t="s">
        <v>388</v>
      </c>
      <c r="C275" s="13">
        <v>7500</v>
      </c>
      <c r="D275" s="34" t="s">
        <v>323</v>
      </c>
      <c r="E275" s="15" t="s">
        <v>324</v>
      </c>
      <c r="F275" s="25" t="s">
        <v>325</v>
      </c>
    </row>
    <row r="276" spans="1:6" ht="15.4" x14ac:dyDescent="0.45">
      <c r="A276" s="22">
        <v>43993</v>
      </c>
      <c r="B276" s="32" t="s">
        <v>389</v>
      </c>
      <c r="C276" s="13">
        <v>7500</v>
      </c>
      <c r="D276" s="34" t="s">
        <v>323</v>
      </c>
      <c r="E276" s="15" t="s">
        <v>324</v>
      </c>
      <c r="F276" s="25" t="s">
        <v>325</v>
      </c>
    </row>
    <row r="277" spans="1:6" ht="15.4" x14ac:dyDescent="0.45">
      <c r="A277" s="22">
        <v>43993</v>
      </c>
      <c r="B277" s="32" t="s">
        <v>390</v>
      </c>
      <c r="C277" s="13">
        <v>7500</v>
      </c>
      <c r="D277" s="34" t="s">
        <v>323</v>
      </c>
      <c r="E277" s="15" t="s">
        <v>324</v>
      </c>
      <c r="F277" s="25" t="s">
        <v>325</v>
      </c>
    </row>
    <row r="278" spans="1:6" ht="15.4" x14ac:dyDescent="0.45">
      <c r="A278" s="22">
        <v>43993</v>
      </c>
      <c r="B278" s="32" t="s">
        <v>391</v>
      </c>
      <c r="C278" s="13">
        <v>7500</v>
      </c>
      <c r="D278" s="34" t="s">
        <v>323</v>
      </c>
      <c r="E278" s="15" t="s">
        <v>324</v>
      </c>
      <c r="F278" s="25" t="s">
        <v>325</v>
      </c>
    </row>
    <row r="279" spans="1:6" ht="15.4" x14ac:dyDescent="0.45">
      <c r="A279" s="22">
        <v>43993</v>
      </c>
      <c r="B279" s="32" t="s">
        <v>392</v>
      </c>
      <c r="C279" s="13">
        <v>7500</v>
      </c>
      <c r="D279" s="34" t="s">
        <v>323</v>
      </c>
      <c r="E279" s="15" t="s">
        <v>324</v>
      </c>
      <c r="F279" s="25" t="s">
        <v>325</v>
      </c>
    </row>
    <row r="280" spans="1:6" ht="15.4" x14ac:dyDescent="0.45">
      <c r="A280" s="22">
        <v>43993</v>
      </c>
      <c r="B280" s="32" t="s">
        <v>393</v>
      </c>
      <c r="C280" s="13">
        <v>7500</v>
      </c>
      <c r="D280" s="34" t="s">
        <v>323</v>
      </c>
      <c r="E280" s="15" t="s">
        <v>324</v>
      </c>
      <c r="F280" s="25" t="s">
        <v>325</v>
      </c>
    </row>
    <row r="281" spans="1:6" ht="15.4" x14ac:dyDescent="0.45">
      <c r="A281" s="22">
        <v>43993</v>
      </c>
      <c r="B281" s="32" t="s">
        <v>394</v>
      </c>
      <c r="C281" s="13">
        <v>7500</v>
      </c>
      <c r="D281" s="34" t="s">
        <v>323</v>
      </c>
      <c r="E281" s="15" t="s">
        <v>324</v>
      </c>
      <c r="F281" s="25" t="s">
        <v>325</v>
      </c>
    </row>
    <row r="282" spans="1:6" ht="15.4" x14ac:dyDescent="0.45">
      <c r="A282" s="22">
        <v>43993</v>
      </c>
      <c r="B282" s="32" t="s">
        <v>395</v>
      </c>
      <c r="C282" s="13">
        <v>7500</v>
      </c>
      <c r="D282" s="34" t="s">
        <v>323</v>
      </c>
      <c r="E282" s="15" t="s">
        <v>324</v>
      </c>
      <c r="F282" s="25" t="s">
        <v>325</v>
      </c>
    </row>
    <row r="283" spans="1:6" ht="15.4" x14ac:dyDescent="0.45">
      <c r="A283" s="22">
        <v>43993</v>
      </c>
      <c r="B283" s="32" t="s">
        <v>396</v>
      </c>
      <c r="C283" s="13">
        <v>2700</v>
      </c>
      <c r="D283" s="34" t="s">
        <v>323</v>
      </c>
      <c r="E283" s="15" t="s">
        <v>324</v>
      </c>
      <c r="F283" s="25" t="s">
        <v>325</v>
      </c>
    </row>
    <row r="284" spans="1:6" ht="15.4" x14ac:dyDescent="0.45">
      <c r="A284" s="22">
        <v>43993</v>
      </c>
      <c r="B284" s="32" t="s">
        <v>397</v>
      </c>
      <c r="C284" s="13">
        <v>7500</v>
      </c>
      <c r="D284" s="34" t="s">
        <v>323</v>
      </c>
      <c r="E284" s="15" t="s">
        <v>324</v>
      </c>
      <c r="F284" s="25" t="s">
        <v>325</v>
      </c>
    </row>
    <row r="285" spans="1:6" ht="15.4" x14ac:dyDescent="0.45">
      <c r="A285" s="22">
        <v>43993</v>
      </c>
      <c r="B285" s="32" t="s">
        <v>398</v>
      </c>
      <c r="C285" s="13">
        <v>7500</v>
      </c>
      <c r="D285" s="34" t="s">
        <v>323</v>
      </c>
      <c r="E285" s="15" t="s">
        <v>324</v>
      </c>
      <c r="F285" s="25" t="s">
        <v>325</v>
      </c>
    </row>
    <row r="286" spans="1:6" ht="15.4" x14ac:dyDescent="0.45">
      <c r="A286" s="22">
        <v>43993</v>
      </c>
      <c r="B286" s="32" t="s">
        <v>399</v>
      </c>
      <c r="C286" s="13">
        <v>7500</v>
      </c>
      <c r="D286" s="34" t="s">
        <v>323</v>
      </c>
      <c r="E286" s="15" t="s">
        <v>324</v>
      </c>
      <c r="F286" s="25" t="s">
        <v>325</v>
      </c>
    </row>
    <row r="287" spans="1:6" ht="15.4" x14ac:dyDescent="0.45">
      <c r="A287" s="22">
        <v>43993</v>
      </c>
      <c r="B287" s="32" t="s">
        <v>400</v>
      </c>
      <c r="C287" s="13">
        <v>7231.5</v>
      </c>
      <c r="D287" s="34" t="s">
        <v>323</v>
      </c>
      <c r="E287" s="15" t="s">
        <v>324</v>
      </c>
      <c r="F287" s="25" t="s">
        <v>325</v>
      </c>
    </row>
    <row r="288" spans="1:6" ht="15.4" x14ac:dyDescent="0.45">
      <c r="A288" s="22">
        <v>43993</v>
      </c>
      <c r="B288" s="32" t="s">
        <v>401</v>
      </c>
      <c r="C288" s="13">
        <v>6138</v>
      </c>
      <c r="D288" s="34" t="s">
        <v>323</v>
      </c>
      <c r="E288" s="15" t="s">
        <v>324</v>
      </c>
      <c r="F288" s="25" t="s">
        <v>325</v>
      </c>
    </row>
    <row r="289" spans="1:6" ht="15.4" x14ac:dyDescent="0.45">
      <c r="A289" s="22">
        <v>43993</v>
      </c>
      <c r="B289" s="32" t="s">
        <v>402</v>
      </c>
      <c r="C289" s="13">
        <v>7500</v>
      </c>
      <c r="D289" s="34" t="s">
        <v>323</v>
      </c>
      <c r="E289" s="15" t="s">
        <v>324</v>
      </c>
      <c r="F289" s="25" t="s">
        <v>325</v>
      </c>
    </row>
    <row r="290" spans="1:6" ht="15.4" x14ac:dyDescent="0.45">
      <c r="A290" s="22">
        <v>43993</v>
      </c>
      <c r="B290" s="32" t="s">
        <v>403</v>
      </c>
      <c r="C290" s="13">
        <v>7500</v>
      </c>
      <c r="D290" s="34" t="s">
        <v>323</v>
      </c>
      <c r="E290" s="15" t="s">
        <v>324</v>
      </c>
      <c r="F290" s="25" t="s">
        <v>325</v>
      </c>
    </row>
    <row r="291" spans="1:6" ht="15.4" x14ac:dyDescent="0.45">
      <c r="A291" s="22">
        <v>43993</v>
      </c>
      <c r="B291" s="32" t="s">
        <v>404</v>
      </c>
      <c r="C291" s="13">
        <v>7500</v>
      </c>
      <c r="D291" s="34" t="s">
        <v>323</v>
      </c>
      <c r="E291" s="15" t="s">
        <v>324</v>
      </c>
      <c r="F291" s="25" t="s">
        <v>325</v>
      </c>
    </row>
    <row r="292" spans="1:6" ht="15.4" x14ac:dyDescent="0.45">
      <c r="A292" s="22">
        <v>43993</v>
      </c>
      <c r="B292" s="32" t="s">
        <v>405</v>
      </c>
      <c r="C292" s="13">
        <v>4000</v>
      </c>
      <c r="D292" s="34" t="s">
        <v>323</v>
      </c>
      <c r="E292" s="15" t="s">
        <v>324</v>
      </c>
      <c r="F292" s="25" t="s">
        <v>325</v>
      </c>
    </row>
    <row r="293" spans="1:6" ht="15.4" x14ac:dyDescent="0.45">
      <c r="A293" s="22">
        <v>43993</v>
      </c>
      <c r="B293" s="32" t="s">
        <v>406</v>
      </c>
      <c r="C293" s="13">
        <v>7500</v>
      </c>
      <c r="D293" s="34" t="s">
        <v>323</v>
      </c>
      <c r="E293" s="15" t="s">
        <v>324</v>
      </c>
      <c r="F293" s="25" t="s">
        <v>325</v>
      </c>
    </row>
    <row r="294" spans="1:6" ht="15.4" x14ac:dyDescent="0.45">
      <c r="A294" s="22">
        <v>43993</v>
      </c>
      <c r="B294" s="32" t="s">
        <v>407</v>
      </c>
      <c r="C294" s="13">
        <v>7500</v>
      </c>
      <c r="D294" s="34" t="s">
        <v>323</v>
      </c>
      <c r="E294" s="15" t="s">
        <v>324</v>
      </c>
      <c r="F294" s="25" t="s">
        <v>325</v>
      </c>
    </row>
    <row r="295" spans="1:6" ht="15.4" x14ac:dyDescent="0.45">
      <c r="A295" s="22">
        <v>43993</v>
      </c>
      <c r="B295" s="32" t="s">
        <v>408</v>
      </c>
      <c r="C295" s="13">
        <v>7500</v>
      </c>
      <c r="D295" s="34" t="s">
        <v>323</v>
      </c>
      <c r="E295" s="15" t="s">
        <v>324</v>
      </c>
      <c r="F295" s="25" t="s">
        <v>325</v>
      </c>
    </row>
    <row r="296" spans="1:6" ht="15.4" x14ac:dyDescent="0.45">
      <c r="A296" s="22">
        <v>43993</v>
      </c>
      <c r="B296" s="32" t="s">
        <v>409</v>
      </c>
      <c r="C296" s="13">
        <v>7500</v>
      </c>
      <c r="D296" s="34" t="s">
        <v>323</v>
      </c>
      <c r="E296" s="15" t="s">
        <v>324</v>
      </c>
      <c r="F296" s="25" t="s">
        <v>325</v>
      </c>
    </row>
    <row r="297" spans="1:6" ht="15.4" x14ac:dyDescent="0.45">
      <c r="A297" s="22">
        <v>43993</v>
      </c>
      <c r="B297" s="32" t="s">
        <v>410</v>
      </c>
      <c r="C297" s="13">
        <v>7500</v>
      </c>
      <c r="D297" s="34" t="s">
        <v>323</v>
      </c>
      <c r="E297" s="15" t="s">
        <v>324</v>
      </c>
      <c r="F297" s="25" t="s">
        <v>325</v>
      </c>
    </row>
    <row r="298" spans="1:6" ht="15.4" x14ac:dyDescent="0.45">
      <c r="A298" s="22">
        <v>43993</v>
      </c>
      <c r="B298" s="32" t="s">
        <v>411</v>
      </c>
      <c r="C298" s="13">
        <v>7331</v>
      </c>
      <c r="D298" s="34" t="s">
        <v>323</v>
      </c>
      <c r="E298" s="15" t="s">
        <v>324</v>
      </c>
      <c r="F298" s="25" t="s">
        <v>325</v>
      </c>
    </row>
    <row r="299" spans="1:6" ht="15.4" x14ac:dyDescent="0.45">
      <c r="A299" s="22">
        <v>43993</v>
      </c>
      <c r="B299" s="32" t="s">
        <v>412</v>
      </c>
      <c r="C299" s="13">
        <v>5457</v>
      </c>
      <c r="D299" s="34" t="s">
        <v>323</v>
      </c>
      <c r="E299" s="15" t="s">
        <v>324</v>
      </c>
      <c r="F299" s="25" t="s">
        <v>325</v>
      </c>
    </row>
    <row r="300" spans="1:6" ht="15.4" x14ac:dyDescent="0.45">
      <c r="A300" s="22">
        <v>43993</v>
      </c>
      <c r="B300" s="32" t="s">
        <v>413</v>
      </c>
      <c r="C300" s="13">
        <v>4700</v>
      </c>
      <c r="D300" s="34" t="s">
        <v>323</v>
      </c>
      <c r="E300" s="15" t="s">
        <v>324</v>
      </c>
      <c r="F300" s="25" t="s">
        <v>325</v>
      </c>
    </row>
    <row r="301" spans="1:6" ht="15.4" x14ac:dyDescent="0.45">
      <c r="A301" s="22">
        <v>43993</v>
      </c>
      <c r="B301" s="32" t="s">
        <v>414</v>
      </c>
      <c r="C301" s="13">
        <v>4814.5</v>
      </c>
      <c r="D301" s="34" t="s">
        <v>323</v>
      </c>
      <c r="E301" s="15" t="s">
        <v>324</v>
      </c>
      <c r="F301" s="25" t="s">
        <v>325</v>
      </c>
    </row>
    <row r="302" spans="1:6" ht="15.4" x14ac:dyDescent="0.45">
      <c r="A302" s="22">
        <v>43993</v>
      </c>
      <c r="B302" s="32" t="s">
        <v>415</v>
      </c>
      <c r="C302" s="13">
        <v>7500</v>
      </c>
      <c r="D302" s="34" t="s">
        <v>323</v>
      </c>
      <c r="E302" s="15" t="s">
        <v>324</v>
      </c>
      <c r="F302" s="25" t="s">
        <v>325</v>
      </c>
    </row>
    <row r="303" spans="1:6" ht="15.4" x14ac:dyDescent="0.45">
      <c r="A303" s="22">
        <v>43993</v>
      </c>
      <c r="B303" s="32" t="s">
        <v>416</v>
      </c>
      <c r="C303" s="13">
        <v>269.97000000000003</v>
      </c>
      <c r="D303" s="34" t="s">
        <v>675</v>
      </c>
      <c r="E303" s="15" t="s">
        <v>669</v>
      </c>
      <c r="F303" s="25" t="s">
        <v>417</v>
      </c>
    </row>
    <row r="304" spans="1:6" ht="15.4" x14ac:dyDescent="0.45">
      <c r="A304" s="22">
        <v>43993</v>
      </c>
      <c r="B304" s="32" t="s">
        <v>418</v>
      </c>
      <c r="C304" s="13">
        <v>5000</v>
      </c>
      <c r="D304" s="34" t="s">
        <v>323</v>
      </c>
      <c r="E304" s="15" t="s">
        <v>324</v>
      </c>
      <c r="F304" s="25" t="s">
        <v>325</v>
      </c>
    </row>
    <row r="305" spans="1:6" ht="15.4" x14ac:dyDescent="0.45">
      <c r="A305" s="22">
        <v>43993</v>
      </c>
      <c r="B305" s="32" t="s">
        <v>419</v>
      </c>
      <c r="C305" s="13">
        <v>7500</v>
      </c>
      <c r="D305" s="34" t="s">
        <v>323</v>
      </c>
      <c r="E305" s="15" t="s">
        <v>324</v>
      </c>
      <c r="F305" s="25" t="s">
        <v>325</v>
      </c>
    </row>
    <row r="306" spans="1:6" ht="15.4" x14ac:dyDescent="0.45">
      <c r="A306" s="22">
        <v>43993</v>
      </c>
      <c r="B306" s="32" t="s">
        <v>420</v>
      </c>
      <c r="C306" s="13">
        <v>7500</v>
      </c>
      <c r="D306" s="34" t="s">
        <v>323</v>
      </c>
      <c r="E306" s="15" t="s">
        <v>324</v>
      </c>
      <c r="F306" s="25" t="s">
        <v>325</v>
      </c>
    </row>
    <row r="307" spans="1:6" ht="15.4" x14ac:dyDescent="0.45">
      <c r="A307" s="22">
        <v>43993</v>
      </c>
      <c r="B307" s="32" t="s">
        <v>421</v>
      </c>
      <c r="C307" s="13">
        <v>2000</v>
      </c>
      <c r="D307" s="34" t="s">
        <v>323</v>
      </c>
      <c r="E307" s="15" t="s">
        <v>324</v>
      </c>
      <c r="F307" s="25" t="s">
        <v>325</v>
      </c>
    </row>
    <row r="308" spans="1:6" ht="15.4" x14ac:dyDescent="0.45">
      <c r="A308" s="22">
        <v>43993</v>
      </c>
      <c r="B308" s="32" t="s">
        <v>422</v>
      </c>
      <c r="C308" s="13">
        <v>7252.72</v>
      </c>
      <c r="D308" s="34" t="s">
        <v>323</v>
      </c>
      <c r="E308" s="15" t="s">
        <v>324</v>
      </c>
      <c r="F308" s="25" t="s">
        <v>325</v>
      </c>
    </row>
    <row r="309" spans="1:6" ht="15.4" x14ac:dyDescent="0.45">
      <c r="A309" s="22">
        <v>43993</v>
      </c>
      <c r="B309" s="32" t="s">
        <v>423</v>
      </c>
      <c r="C309" s="13">
        <v>7500</v>
      </c>
      <c r="D309" s="34" t="s">
        <v>323</v>
      </c>
      <c r="E309" s="15" t="s">
        <v>324</v>
      </c>
      <c r="F309" s="25" t="s">
        <v>325</v>
      </c>
    </row>
    <row r="310" spans="1:6" ht="15.4" x14ac:dyDescent="0.45">
      <c r="A310" s="22">
        <v>43993</v>
      </c>
      <c r="B310" s="32" t="s">
        <v>424</v>
      </c>
      <c r="C310" s="13">
        <v>7500</v>
      </c>
      <c r="D310" s="34" t="s">
        <v>323</v>
      </c>
      <c r="E310" s="15" t="s">
        <v>324</v>
      </c>
      <c r="F310" s="25" t="s">
        <v>325</v>
      </c>
    </row>
    <row r="311" spans="1:6" ht="15.4" x14ac:dyDescent="0.45">
      <c r="A311" s="22">
        <v>43993</v>
      </c>
      <c r="B311" s="32" t="s">
        <v>425</v>
      </c>
      <c r="C311" s="13">
        <v>7500</v>
      </c>
      <c r="D311" s="34" t="s">
        <v>323</v>
      </c>
      <c r="E311" s="15" t="s">
        <v>324</v>
      </c>
      <c r="F311" s="25" t="s">
        <v>325</v>
      </c>
    </row>
    <row r="312" spans="1:6" ht="15.4" x14ac:dyDescent="0.45">
      <c r="A312" s="22">
        <v>43993</v>
      </c>
      <c r="B312" s="32" t="s">
        <v>426</v>
      </c>
      <c r="C312" s="13">
        <v>6000</v>
      </c>
      <c r="D312" s="34" t="s">
        <v>323</v>
      </c>
      <c r="E312" s="15" t="s">
        <v>324</v>
      </c>
      <c r="F312" s="25" t="s">
        <v>325</v>
      </c>
    </row>
    <row r="313" spans="1:6" ht="15.4" x14ac:dyDescent="0.45">
      <c r="A313" s="22">
        <v>43993</v>
      </c>
      <c r="B313" s="32" t="s">
        <v>427</v>
      </c>
      <c r="C313" s="13">
        <v>4000</v>
      </c>
      <c r="D313" s="34" t="s">
        <v>323</v>
      </c>
      <c r="E313" s="15" t="s">
        <v>324</v>
      </c>
      <c r="F313" s="25" t="s">
        <v>325</v>
      </c>
    </row>
    <row r="314" spans="1:6" ht="15.4" x14ac:dyDescent="0.45">
      <c r="A314" s="22">
        <v>43993</v>
      </c>
      <c r="B314" s="32" t="s">
        <v>428</v>
      </c>
      <c r="C314" s="13">
        <v>7492.51</v>
      </c>
      <c r="D314" s="34" t="s">
        <v>323</v>
      </c>
      <c r="E314" s="15" t="s">
        <v>324</v>
      </c>
      <c r="F314" s="25" t="s">
        <v>325</v>
      </c>
    </row>
    <row r="315" spans="1:6" ht="15.4" x14ac:dyDescent="0.45">
      <c r="A315" s="22">
        <v>43993</v>
      </c>
      <c r="B315" s="32" t="s">
        <v>429</v>
      </c>
      <c r="C315" s="13">
        <v>7500</v>
      </c>
      <c r="D315" s="34" t="s">
        <v>323</v>
      </c>
      <c r="E315" s="15" t="s">
        <v>324</v>
      </c>
      <c r="F315" s="25" t="s">
        <v>325</v>
      </c>
    </row>
    <row r="316" spans="1:6" ht="15.4" x14ac:dyDescent="0.45">
      <c r="A316" s="22">
        <v>43993</v>
      </c>
      <c r="B316" s="32" t="s">
        <v>430</v>
      </c>
      <c r="C316" s="13">
        <v>7500</v>
      </c>
      <c r="D316" s="34" t="s">
        <v>323</v>
      </c>
      <c r="E316" s="15" t="s">
        <v>324</v>
      </c>
      <c r="F316" s="25" t="s">
        <v>325</v>
      </c>
    </row>
    <row r="317" spans="1:6" ht="15.4" x14ac:dyDescent="0.45">
      <c r="A317" s="22">
        <v>43993</v>
      </c>
      <c r="B317" s="32" t="s">
        <v>431</v>
      </c>
      <c r="C317" s="13">
        <v>7500</v>
      </c>
      <c r="D317" s="34" t="s">
        <v>323</v>
      </c>
      <c r="E317" s="15" t="s">
        <v>324</v>
      </c>
      <c r="F317" s="25" t="s">
        <v>325</v>
      </c>
    </row>
    <row r="318" spans="1:6" ht="15.4" x14ac:dyDescent="0.45">
      <c r="A318" s="22">
        <v>43993</v>
      </c>
      <c r="B318" s="32" t="s">
        <v>432</v>
      </c>
      <c r="C318" s="13">
        <v>7500</v>
      </c>
      <c r="D318" s="34" t="s">
        <v>323</v>
      </c>
      <c r="E318" s="15" t="s">
        <v>324</v>
      </c>
      <c r="F318" s="25" t="s">
        <v>325</v>
      </c>
    </row>
    <row r="319" spans="1:6" ht="15.4" x14ac:dyDescent="0.45">
      <c r="A319" s="22">
        <v>43993</v>
      </c>
      <c r="B319" s="32" t="s">
        <v>433</v>
      </c>
      <c r="C319" s="13">
        <v>7329.36</v>
      </c>
      <c r="D319" s="34" t="s">
        <v>323</v>
      </c>
      <c r="E319" s="15" t="s">
        <v>324</v>
      </c>
      <c r="F319" s="25" t="s">
        <v>325</v>
      </c>
    </row>
    <row r="320" spans="1:6" ht="15.4" x14ac:dyDescent="0.45">
      <c r="A320" s="22">
        <v>43993</v>
      </c>
      <c r="B320" s="32" t="s">
        <v>434</v>
      </c>
      <c r="C320" s="13">
        <v>7500</v>
      </c>
      <c r="D320" s="34" t="s">
        <v>323</v>
      </c>
      <c r="E320" s="15" t="s">
        <v>324</v>
      </c>
      <c r="F320" s="25" t="s">
        <v>325</v>
      </c>
    </row>
    <row r="321" spans="1:6" ht="15.4" x14ac:dyDescent="0.45">
      <c r="A321" s="22">
        <v>43993</v>
      </c>
      <c r="B321" s="32" t="s">
        <v>435</v>
      </c>
      <c r="C321" s="13">
        <v>7500</v>
      </c>
      <c r="D321" s="34" t="s">
        <v>323</v>
      </c>
      <c r="E321" s="15" t="s">
        <v>324</v>
      </c>
      <c r="F321" s="25" t="s">
        <v>325</v>
      </c>
    </row>
    <row r="322" spans="1:6" ht="15.4" x14ac:dyDescent="0.45">
      <c r="A322" s="22">
        <v>43993</v>
      </c>
      <c r="B322" s="32" t="s">
        <v>436</v>
      </c>
      <c r="C322" s="13">
        <v>2409.02</v>
      </c>
      <c r="D322" s="34" t="s">
        <v>378</v>
      </c>
      <c r="E322" s="15" t="s">
        <v>246</v>
      </c>
      <c r="F322" s="25" t="s">
        <v>437</v>
      </c>
    </row>
    <row r="323" spans="1:6" ht="15.4" x14ac:dyDescent="0.45">
      <c r="A323" s="22">
        <v>43993</v>
      </c>
      <c r="B323" s="32" t="s">
        <v>436</v>
      </c>
      <c r="C323" s="13">
        <v>341.26</v>
      </c>
      <c r="D323" s="34" t="s">
        <v>378</v>
      </c>
      <c r="E323" s="15" t="s">
        <v>246</v>
      </c>
      <c r="F323" s="25" t="s">
        <v>438</v>
      </c>
    </row>
    <row r="324" spans="1:6" ht="15.4" x14ac:dyDescent="0.45">
      <c r="A324" s="22">
        <v>43993</v>
      </c>
      <c r="B324" s="32" t="s">
        <v>436</v>
      </c>
      <c r="C324" s="13">
        <v>233.81</v>
      </c>
      <c r="D324" s="34" t="s">
        <v>378</v>
      </c>
      <c r="E324" s="15" t="s">
        <v>246</v>
      </c>
      <c r="F324" s="25" t="s">
        <v>439</v>
      </c>
    </row>
    <row r="325" spans="1:6" ht="15.4" x14ac:dyDescent="0.45">
      <c r="A325" s="22">
        <v>43993</v>
      </c>
      <c r="B325" s="32" t="s">
        <v>436</v>
      </c>
      <c r="C325" s="13">
        <v>9538.15</v>
      </c>
      <c r="D325" s="34" t="s">
        <v>378</v>
      </c>
      <c r="E325" s="15" t="s">
        <v>246</v>
      </c>
      <c r="F325" s="25" t="s">
        <v>440</v>
      </c>
    </row>
    <row r="326" spans="1:6" ht="15.4" x14ac:dyDescent="0.45">
      <c r="A326" s="22">
        <v>43993</v>
      </c>
      <c r="B326" s="32" t="s">
        <v>436</v>
      </c>
      <c r="C326" s="13">
        <v>221.14</v>
      </c>
      <c r="D326" s="34" t="s">
        <v>378</v>
      </c>
      <c r="E326" s="15" t="s">
        <v>246</v>
      </c>
      <c r="F326" s="25" t="s">
        <v>441</v>
      </c>
    </row>
    <row r="327" spans="1:6" ht="15.4" x14ac:dyDescent="0.45">
      <c r="A327" s="22">
        <v>43993</v>
      </c>
      <c r="B327" s="32" t="s">
        <v>436</v>
      </c>
      <c r="C327" s="13">
        <v>988.7</v>
      </c>
      <c r="D327" s="34" t="s">
        <v>378</v>
      </c>
      <c r="E327" s="15" t="s">
        <v>246</v>
      </c>
      <c r="F327" s="25" t="s">
        <v>442</v>
      </c>
    </row>
    <row r="328" spans="1:6" ht="15.4" x14ac:dyDescent="0.45">
      <c r="A328" s="22">
        <v>43993</v>
      </c>
      <c r="B328" s="32" t="s">
        <v>436</v>
      </c>
      <c r="C328" s="13">
        <v>237.63</v>
      </c>
      <c r="D328" s="34" t="s">
        <v>378</v>
      </c>
      <c r="E328" s="15" t="s">
        <v>246</v>
      </c>
      <c r="F328" s="25" t="s">
        <v>443</v>
      </c>
    </row>
    <row r="329" spans="1:6" ht="15.4" x14ac:dyDescent="0.45">
      <c r="A329" s="22">
        <v>43993</v>
      </c>
      <c r="B329" s="32" t="s">
        <v>436</v>
      </c>
      <c r="C329" s="13">
        <v>2225</v>
      </c>
      <c r="D329" s="34" t="s">
        <v>378</v>
      </c>
      <c r="E329" s="15" t="s">
        <v>246</v>
      </c>
      <c r="F329" s="25" t="s">
        <v>444</v>
      </c>
    </row>
    <row r="330" spans="1:6" ht="15.4" x14ac:dyDescent="0.45">
      <c r="A330" s="22">
        <v>43993</v>
      </c>
      <c r="B330" s="32" t="s">
        <v>436</v>
      </c>
      <c r="C330" s="13">
        <v>193</v>
      </c>
      <c r="D330" s="34" t="s">
        <v>378</v>
      </c>
      <c r="E330" s="15" t="s">
        <v>246</v>
      </c>
      <c r="F330" s="25" t="s">
        <v>445</v>
      </c>
    </row>
    <row r="331" spans="1:6" ht="15.4" x14ac:dyDescent="0.45">
      <c r="A331" s="22">
        <v>43993</v>
      </c>
      <c r="B331" s="32" t="s">
        <v>436</v>
      </c>
      <c r="C331" s="13">
        <v>135.58000000000001</v>
      </c>
      <c r="D331" s="34" t="s">
        <v>378</v>
      </c>
      <c r="E331" s="15" t="s">
        <v>246</v>
      </c>
      <c r="F331" s="25" t="s">
        <v>446</v>
      </c>
    </row>
    <row r="332" spans="1:6" ht="15.4" x14ac:dyDescent="0.45">
      <c r="A332" s="22">
        <v>43993</v>
      </c>
      <c r="B332" s="32" t="s">
        <v>436</v>
      </c>
      <c r="C332" s="13">
        <v>300.06</v>
      </c>
      <c r="D332" s="34" t="s">
        <v>378</v>
      </c>
      <c r="E332" s="15" t="s">
        <v>246</v>
      </c>
      <c r="F332" s="25" t="s">
        <v>447</v>
      </c>
    </row>
    <row r="333" spans="1:6" ht="15.4" x14ac:dyDescent="0.45">
      <c r="A333" s="22">
        <v>43993</v>
      </c>
      <c r="B333" s="32" t="s">
        <v>436</v>
      </c>
      <c r="C333" s="13">
        <v>197.72</v>
      </c>
      <c r="D333" s="34" t="s">
        <v>378</v>
      </c>
      <c r="E333" s="15" t="s">
        <v>246</v>
      </c>
      <c r="F333" s="25" t="s">
        <v>448</v>
      </c>
    </row>
    <row r="334" spans="1:6" ht="15.4" x14ac:dyDescent="0.45">
      <c r="A334" s="22">
        <v>43993</v>
      </c>
      <c r="B334" s="32" t="s">
        <v>436</v>
      </c>
      <c r="C334" s="13">
        <v>1593.76</v>
      </c>
      <c r="D334" s="34" t="s">
        <v>378</v>
      </c>
      <c r="E334" s="15" t="s">
        <v>246</v>
      </c>
      <c r="F334" s="25" t="s">
        <v>449</v>
      </c>
    </row>
    <row r="335" spans="1:6" ht="15.4" x14ac:dyDescent="0.45">
      <c r="A335" s="22">
        <v>43993</v>
      </c>
      <c r="B335" s="32" t="s">
        <v>450</v>
      </c>
      <c r="C335" s="13">
        <v>7500</v>
      </c>
      <c r="D335" s="34" t="s">
        <v>323</v>
      </c>
      <c r="E335" s="15" t="s">
        <v>324</v>
      </c>
      <c r="F335" s="25" t="s">
        <v>325</v>
      </c>
    </row>
    <row r="336" spans="1:6" ht="15.4" x14ac:dyDescent="0.45">
      <c r="A336" s="22">
        <v>43993</v>
      </c>
      <c r="B336" s="32" t="s">
        <v>451</v>
      </c>
      <c r="C336" s="13">
        <v>7500</v>
      </c>
      <c r="D336" s="34" t="s">
        <v>323</v>
      </c>
      <c r="E336" s="15" t="s">
        <v>324</v>
      </c>
      <c r="F336" s="25" t="s">
        <v>325</v>
      </c>
    </row>
    <row r="337" spans="1:6" ht="15.4" x14ac:dyDescent="0.45">
      <c r="A337" s="22">
        <v>43993</v>
      </c>
      <c r="B337" s="32" t="s">
        <v>452</v>
      </c>
      <c r="C337" s="13">
        <v>7500</v>
      </c>
      <c r="D337" s="34" t="s">
        <v>323</v>
      </c>
      <c r="E337" s="15" t="s">
        <v>324</v>
      </c>
      <c r="F337" s="25" t="s">
        <v>325</v>
      </c>
    </row>
    <row r="338" spans="1:6" ht="15.4" x14ac:dyDescent="0.45">
      <c r="A338" s="22">
        <v>43993</v>
      </c>
      <c r="B338" s="32" t="s">
        <v>453</v>
      </c>
      <c r="C338" s="13">
        <v>7500</v>
      </c>
      <c r="D338" s="34" t="s">
        <v>323</v>
      </c>
      <c r="E338" s="15" t="s">
        <v>324</v>
      </c>
      <c r="F338" s="25" t="s">
        <v>325</v>
      </c>
    </row>
    <row r="339" spans="1:6" ht="15.4" x14ac:dyDescent="0.45">
      <c r="A339" s="22">
        <v>43993</v>
      </c>
      <c r="B339" s="32" t="s">
        <v>454</v>
      </c>
      <c r="C339" s="13">
        <v>7500</v>
      </c>
      <c r="D339" s="34" t="s">
        <v>323</v>
      </c>
      <c r="E339" s="15" t="s">
        <v>324</v>
      </c>
      <c r="F339" s="25" t="s">
        <v>325</v>
      </c>
    </row>
    <row r="340" spans="1:6" ht="15.4" x14ac:dyDescent="0.45">
      <c r="A340" s="22">
        <v>43993</v>
      </c>
      <c r="B340" s="32" t="s">
        <v>455</v>
      </c>
      <c r="C340" s="13">
        <v>7500</v>
      </c>
      <c r="D340" s="34" t="s">
        <v>323</v>
      </c>
      <c r="E340" s="15" t="s">
        <v>324</v>
      </c>
      <c r="F340" s="25" t="s">
        <v>325</v>
      </c>
    </row>
    <row r="341" spans="1:6" ht="15.4" x14ac:dyDescent="0.45">
      <c r="A341" s="22">
        <v>43993</v>
      </c>
      <c r="B341" s="32" t="s">
        <v>456</v>
      </c>
      <c r="C341" s="13">
        <v>5800</v>
      </c>
      <c r="D341" s="34" t="s">
        <v>323</v>
      </c>
      <c r="E341" s="15" t="s">
        <v>324</v>
      </c>
      <c r="F341" s="25" t="s">
        <v>325</v>
      </c>
    </row>
    <row r="342" spans="1:6" ht="15.4" x14ac:dyDescent="0.45">
      <c r="A342" s="22">
        <v>43993</v>
      </c>
      <c r="B342" s="32" t="s">
        <v>457</v>
      </c>
      <c r="C342" s="13">
        <v>7500</v>
      </c>
      <c r="D342" s="34" t="s">
        <v>323</v>
      </c>
      <c r="E342" s="15" t="s">
        <v>324</v>
      </c>
      <c r="F342" s="25" t="s">
        <v>325</v>
      </c>
    </row>
    <row r="343" spans="1:6" ht="15.4" x14ac:dyDescent="0.45">
      <c r="A343" s="22">
        <v>43993</v>
      </c>
      <c r="B343" s="32" t="s">
        <v>458</v>
      </c>
      <c r="C343" s="13">
        <v>7500</v>
      </c>
      <c r="D343" s="34" t="s">
        <v>323</v>
      </c>
      <c r="E343" s="15" t="s">
        <v>324</v>
      </c>
      <c r="F343" s="25" t="s">
        <v>325</v>
      </c>
    </row>
    <row r="344" spans="1:6" ht="15.4" x14ac:dyDescent="0.45">
      <c r="A344" s="22">
        <v>43993</v>
      </c>
      <c r="B344" s="32" t="s">
        <v>459</v>
      </c>
      <c r="C344" s="13">
        <v>7500</v>
      </c>
      <c r="D344" s="34" t="s">
        <v>323</v>
      </c>
      <c r="E344" s="15" t="s">
        <v>324</v>
      </c>
      <c r="F344" s="25" t="s">
        <v>325</v>
      </c>
    </row>
    <row r="345" spans="1:6" ht="15.4" x14ac:dyDescent="0.45">
      <c r="A345" s="22">
        <v>43993</v>
      </c>
      <c r="B345" s="32" t="s">
        <v>460</v>
      </c>
      <c r="C345" s="13">
        <v>7500</v>
      </c>
      <c r="D345" s="34" t="s">
        <v>323</v>
      </c>
      <c r="E345" s="15" t="s">
        <v>324</v>
      </c>
      <c r="F345" s="25" t="s">
        <v>325</v>
      </c>
    </row>
    <row r="346" spans="1:6" ht="15.4" x14ac:dyDescent="0.45">
      <c r="A346" s="22">
        <v>43993</v>
      </c>
      <c r="B346" s="32" t="s">
        <v>461</v>
      </c>
      <c r="C346" s="13">
        <v>7500</v>
      </c>
      <c r="D346" s="34" t="s">
        <v>323</v>
      </c>
      <c r="E346" s="15" t="s">
        <v>324</v>
      </c>
      <c r="F346" s="25" t="s">
        <v>325</v>
      </c>
    </row>
    <row r="347" spans="1:6" ht="15.4" x14ac:dyDescent="0.45">
      <c r="A347" s="22">
        <v>43993</v>
      </c>
      <c r="B347" s="32" t="s">
        <v>462</v>
      </c>
      <c r="C347" s="13">
        <v>2000</v>
      </c>
      <c r="D347" s="34" t="s">
        <v>323</v>
      </c>
      <c r="E347" s="15" t="s">
        <v>324</v>
      </c>
      <c r="F347" s="25" t="s">
        <v>325</v>
      </c>
    </row>
    <row r="348" spans="1:6" ht="15.4" x14ac:dyDescent="0.45">
      <c r="A348" s="22">
        <v>43993</v>
      </c>
      <c r="B348" s="32" t="s">
        <v>463</v>
      </c>
      <c r="C348" s="13">
        <v>6000</v>
      </c>
      <c r="D348" s="34" t="s">
        <v>323</v>
      </c>
      <c r="E348" s="15" t="s">
        <v>324</v>
      </c>
      <c r="F348" s="25" t="s">
        <v>325</v>
      </c>
    </row>
    <row r="349" spans="1:6" ht="15.4" x14ac:dyDescent="0.45">
      <c r="A349" s="22">
        <v>43993</v>
      </c>
      <c r="B349" s="32" t="s">
        <v>464</v>
      </c>
      <c r="C349" s="13">
        <v>7500</v>
      </c>
      <c r="D349" s="34" t="s">
        <v>323</v>
      </c>
      <c r="E349" s="15" t="s">
        <v>324</v>
      </c>
      <c r="F349" s="25" t="s">
        <v>325</v>
      </c>
    </row>
    <row r="350" spans="1:6" ht="15.4" x14ac:dyDescent="0.45">
      <c r="A350" s="22">
        <v>43993</v>
      </c>
      <c r="B350" s="32" t="s">
        <v>465</v>
      </c>
      <c r="C350" s="13">
        <v>6295.08</v>
      </c>
      <c r="D350" s="34" t="s">
        <v>323</v>
      </c>
      <c r="E350" s="15" t="s">
        <v>324</v>
      </c>
      <c r="F350" s="25" t="s">
        <v>325</v>
      </c>
    </row>
    <row r="351" spans="1:6" ht="15.4" x14ac:dyDescent="0.45">
      <c r="A351" s="22">
        <v>43993</v>
      </c>
      <c r="B351" s="32" t="s">
        <v>466</v>
      </c>
      <c r="C351" s="13">
        <v>2182.86</v>
      </c>
      <c r="D351" s="34" t="s">
        <v>467</v>
      </c>
      <c r="E351" s="15" t="s">
        <v>246</v>
      </c>
      <c r="F351" s="25" t="s">
        <v>468</v>
      </c>
    </row>
    <row r="352" spans="1:6" ht="15.4" x14ac:dyDescent="0.45">
      <c r="A352" s="22">
        <v>43993</v>
      </c>
      <c r="B352" s="32" t="s">
        <v>466</v>
      </c>
      <c r="C352" s="13">
        <v>1455.24</v>
      </c>
      <c r="D352" s="34" t="s">
        <v>467</v>
      </c>
      <c r="E352" s="15" t="s">
        <v>246</v>
      </c>
      <c r="F352" s="25" t="s">
        <v>469</v>
      </c>
    </row>
    <row r="353" spans="1:6" ht="15.4" x14ac:dyDescent="0.45">
      <c r="A353" s="22">
        <v>43993</v>
      </c>
      <c r="B353" s="32" t="s">
        <v>470</v>
      </c>
      <c r="C353" s="13">
        <v>7500</v>
      </c>
      <c r="D353" s="34" t="s">
        <v>323</v>
      </c>
      <c r="E353" s="15" t="s">
        <v>324</v>
      </c>
      <c r="F353" s="25" t="s">
        <v>325</v>
      </c>
    </row>
    <row r="354" spans="1:6" ht="15.4" x14ac:dyDescent="0.45">
      <c r="A354" s="22">
        <v>43993</v>
      </c>
      <c r="B354" s="32" t="s">
        <v>74</v>
      </c>
      <c r="C354" s="13">
        <v>1157.4000000000001</v>
      </c>
      <c r="D354" s="34" t="s">
        <v>315</v>
      </c>
      <c r="E354" s="15" t="s">
        <v>240</v>
      </c>
      <c r="F354" s="25">
        <v>3712628</v>
      </c>
    </row>
    <row r="355" spans="1:6" ht="15.4" x14ac:dyDescent="0.45">
      <c r="A355" s="22">
        <v>44000</v>
      </c>
      <c r="B355" s="32" t="s">
        <v>13</v>
      </c>
      <c r="C355" s="13">
        <v>279.64999999999998</v>
      </c>
      <c r="D355" s="34" t="s">
        <v>471</v>
      </c>
      <c r="E355" s="15" t="s">
        <v>245</v>
      </c>
      <c r="F355" s="25" t="s">
        <v>472</v>
      </c>
    </row>
    <row r="356" spans="1:6" ht="15.4" x14ac:dyDescent="0.45">
      <c r="A356" s="22">
        <v>44000</v>
      </c>
      <c r="B356" s="32" t="s">
        <v>13</v>
      </c>
      <c r="C356" s="13">
        <v>210.24</v>
      </c>
      <c r="D356" s="34" t="s">
        <v>473</v>
      </c>
      <c r="E356" s="15" t="s">
        <v>245</v>
      </c>
      <c r="F356" s="25" t="s">
        <v>474</v>
      </c>
    </row>
    <row r="357" spans="1:6" ht="15.4" x14ac:dyDescent="0.45">
      <c r="A357" s="22">
        <v>44000</v>
      </c>
      <c r="B357" s="32" t="s">
        <v>13</v>
      </c>
      <c r="C357" s="13">
        <v>185.88</v>
      </c>
      <c r="D357" s="34" t="s">
        <v>473</v>
      </c>
      <c r="E357" s="15" t="s">
        <v>245</v>
      </c>
      <c r="F357" s="25" t="s">
        <v>475</v>
      </c>
    </row>
    <row r="358" spans="1:6" ht="15.4" x14ac:dyDescent="0.45">
      <c r="A358" s="22">
        <v>44000</v>
      </c>
      <c r="B358" s="32" t="s">
        <v>13</v>
      </c>
      <c r="C358" s="13">
        <v>185.88</v>
      </c>
      <c r="D358" s="34" t="s">
        <v>473</v>
      </c>
      <c r="E358" s="15" t="s">
        <v>245</v>
      </c>
      <c r="F358" s="25" t="s">
        <v>476</v>
      </c>
    </row>
    <row r="359" spans="1:6" ht="15.4" x14ac:dyDescent="0.45">
      <c r="A359" s="22">
        <v>44000</v>
      </c>
      <c r="B359" s="32" t="s">
        <v>13</v>
      </c>
      <c r="C359" s="13">
        <v>280</v>
      </c>
      <c r="D359" s="34" t="s">
        <v>473</v>
      </c>
      <c r="E359" s="15" t="s">
        <v>245</v>
      </c>
      <c r="F359" s="25" t="s">
        <v>477</v>
      </c>
    </row>
    <row r="360" spans="1:6" ht="15.4" x14ac:dyDescent="0.45">
      <c r="A360" s="22">
        <v>44000</v>
      </c>
      <c r="B360" s="32" t="s">
        <v>13</v>
      </c>
      <c r="C360" s="13">
        <v>40.340000000000003</v>
      </c>
      <c r="D360" s="34" t="s">
        <v>478</v>
      </c>
      <c r="E360" s="15" t="s">
        <v>245</v>
      </c>
      <c r="F360" s="25" t="s">
        <v>479</v>
      </c>
    </row>
    <row r="361" spans="1:6" ht="15.4" x14ac:dyDescent="0.45">
      <c r="A361" s="22">
        <v>44000</v>
      </c>
      <c r="B361" s="32" t="s">
        <v>13</v>
      </c>
      <c r="C361" s="13">
        <v>573.6</v>
      </c>
      <c r="D361" s="34" t="s">
        <v>478</v>
      </c>
      <c r="E361" s="15" t="s">
        <v>245</v>
      </c>
      <c r="F361" s="25" t="s">
        <v>480</v>
      </c>
    </row>
    <row r="362" spans="1:6" ht="15.4" x14ac:dyDescent="0.45">
      <c r="A362" s="22">
        <v>44000</v>
      </c>
      <c r="B362" s="32" t="s">
        <v>481</v>
      </c>
      <c r="C362" s="13">
        <v>193.36</v>
      </c>
      <c r="D362" s="34" t="s">
        <v>482</v>
      </c>
      <c r="E362" s="15" t="s">
        <v>245</v>
      </c>
      <c r="F362" s="25" t="s">
        <v>483</v>
      </c>
    </row>
    <row r="363" spans="1:6" ht="15.4" x14ac:dyDescent="0.45">
      <c r="A363" s="22">
        <v>44000</v>
      </c>
      <c r="B363" s="32" t="s">
        <v>481</v>
      </c>
      <c r="C363" s="13">
        <v>5933.45</v>
      </c>
      <c r="D363" s="34" t="s">
        <v>482</v>
      </c>
      <c r="E363" s="15" t="s">
        <v>245</v>
      </c>
      <c r="F363" s="25" t="s">
        <v>484</v>
      </c>
    </row>
    <row r="364" spans="1:6" ht="15.4" x14ac:dyDescent="0.45">
      <c r="A364" s="22">
        <v>44000</v>
      </c>
      <c r="B364" s="32" t="s">
        <v>64</v>
      </c>
      <c r="C364" s="13">
        <v>22000</v>
      </c>
      <c r="D364" s="34" t="s">
        <v>485</v>
      </c>
      <c r="E364" s="15" t="s">
        <v>252</v>
      </c>
      <c r="F364" s="25" t="s">
        <v>486</v>
      </c>
    </row>
    <row r="365" spans="1:6" ht="15.4" x14ac:dyDescent="0.45">
      <c r="A365" s="22">
        <v>44000</v>
      </c>
      <c r="B365" s="32" t="s">
        <v>1107</v>
      </c>
      <c r="C365" s="13">
        <v>6451</v>
      </c>
      <c r="D365" s="34" t="s">
        <v>323</v>
      </c>
      <c r="E365" s="15" t="s">
        <v>324</v>
      </c>
      <c r="F365" s="25" t="s">
        <v>487</v>
      </c>
    </row>
    <row r="366" spans="1:6" s="68" customFormat="1" ht="15.4" x14ac:dyDescent="0.45">
      <c r="A366" s="22">
        <v>44000</v>
      </c>
      <c r="B366" s="32" t="s">
        <v>489</v>
      </c>
      <c r="C366" s="13">
        <v>326.89</v>
      </c>
      <c r="D366" s="34" t="s">
        <v>490</v>
      </c>
      <c r="E366" s="15" t="s">
        <v>491</v>
      </c>
      <c r="F366" s="25" t="s">
        <v>492</v>
      </c>
    </row>
    <row r="367" spans="1:6" ht="15.4" x14ac:dyDescent="0.45">
      <c r="A367" s="22">
        <v>44000</v>
      </c>
      <c r="B367" s="32" t="s">
        <v>895</v>
      </c>
      <c r="C367" s="13">
        <v>124.34</v>
      </c>
      <c r="D367" s="25" t="s">
        <v>225</v>
      </c>
      <c r="E367" s="15" t="s">
        <v>313</v>
      </c>
      <c r="F367" s="25" t="s">
        <v>488</v>
      </c>
    </row>
    <row r="368" spans="1:6" ht="15.4" x14ac:dyDescent="0.45">
      <c r="A368" s="22">
        <v>44000</v>
      </c>
      <c r="B368" s="32" t="s">
        <v>51</v>
      </c>
      <c r="C368" s="13">
        <v>3568.32</v>
      </c>
      <c r="D368" s="34" t="s">
        <v>493</v>
      </c>
      <c r="E368" s="15" t="s">
        <v>252</v>
      </c>
      <c r="F368" s="25">
        <v>1100729595</v>
      </c>
    </row>
    <row r="369" spans="1:6" ht="15.4" x14ac:dyDescent="0.45">
      <c r="A369" s="22">
        <v>44000</v>
      </c>
      <c r="B369" s="32" t="s">
        <v>494</v>
      </c>
      <c r="C369" s="13">
        <v>259.83999999999997</v>
      </c>
      <c r="D369" s="34" t="s">
        <v>495</v>
      </c>
      <c r="E369" s="15" t="s">
        <v>245</v>
      </c>
      <c r="F369" s="25">
        <v>35499</v>
      </c>
    </row>
    <row r="370" spans="1:6" ht="15.4" x14ac:dyDescent="0.45">
      <c r="A370" s="22">
        <v>44000</v>
      </c>
      <c r="B370" s="32" t="s">
        <v>494</v>
      </c>
      <c r="C370" s="13">
        <v>47.22</v>
      </c>
      <c r="D370" s="34" t="s">
        <v>495</v>
      </c>
      <c r="E370" s="15" t="s">
        <v>245</v>
      </c>
      <c r="F370" s="25">
        <v>35795</v>
      </c>
    </row>
    <row r="371" spans="1:6" ht="15.4" x14ac:dyDescent="0.45">
      <c r="A371" s="22">
        <v>44000</v>
      </c>
      <c r="B371" s="32" t="s">
        <v>494</v>
      </c>
      <c r="C371" s="13">
        <v>80.099999999999994</v>
      </c>
      <c r="D371" s="34" t="s">
        <v>495</v>
      </c>
      <c r="E371" s="15" t="s">
        <v>245</v>
      </c>
      <c r="F371" s="25">
        <v>35848</v>
      </c>
    </row>
    <row r="372" spans="1:6" ht="15.4" x14ac:dyDescent="0.45">
      <c r="A372" s="22">
        <v>44000</v>
      </c>
      <c r="B372" s="32" t="s">
        <v>18</v>
      </c>
      <c r="C372" s="13">
        <v>101.4</v>
      </c>
      <c r="D372" s="34" t="s">
        <v>312</v>
      </c>
      <c r="E372" s="15" t="s">
        <v>674</v>
      </c>
      <c r="F372" s="25">
        <v>24027</v>
      </c>
    </row>
    <row r="373" spans="1:6" ht="15.4" x14ac:dyDescent="0.45">
      <c r="A373" s="22">
        <v>44000</v>
      </c>
      <c r="B373" s="32" t="s">
        <v>496</v>
      </c>
      <c r="C373" s="13">
        <v>246.72</v>
      </c>
      <c r="D373" s="34" t="s">
        <v>497</v>
      </c>
      <c r="E373" s="15" t="s">
        <v>240</v>
      </c>
      <c r="F373" s="25" t="s">
        <v>498</v>
      </c>
    </row>
    <row r="374" spans="1:6" ht="15.4" x14ac:dyDescent="0.45">
      <c r="A374" s="22">
        <v>44000</v>
      </c>
      <c r="B374" s="32" t="s">
        <v>499</v>
      </c>
      <c r="C374" s="13">
        <v>55.96</v>
      </c>
      <c r="D374" s="34" t="s">
        <v>500</v>
      </c>
      <c r="E374" s="15" t="s">
        <v>245</v>
      </c>
      <c r="F374" s="25">
        <v>25304</v>
      </c>
    </row>
    <row r="375" spans="1:6" ht="15.4" x14ac:dyDescent="0.45">
      <c r="A375" s="22">
        <v>44000</v>
      </c>
      <c r="B375" s="32" t="s">
        <v>499</v>
      </c>
      <c r="C375" s="13">
        <v>92.2</v>
      </c>
      <c r="D375" s="34" t="s">
        <v>500</v>
      </c>
      <c r="E375" s="15" t="s">
        <v>245</v>
      </c>
      <c r="F375" s="25">
        <v>485216645001</v>
      </c>
    </row>
    <row r="376" spans="1:6" ht="15.4" x14ac:dyDescent="0.45">
      <c r="A376" s="22">
        <v>44000</v>
      </c>
      <c r="B376" s="32" t="s">
        <v>499</v>
      </c>
      <c r="C376" s="13">
        <v>27.35</v>
      </c>
      <c r="D376" s="34" t="s">
        <v>500</v>
      </c>
      <c r="E376" s="15" t="s">
        <v>245</v>
      </c>
      <c r="F376" s="25">
        <v>485219010001</v>
      </c>
    </row>
    <row r="377" spans="1:6" ht="15.4" x14ac:dyDescent="0.45">
      <c r="A377" s="22">
        <v>44000</v>
      </c>
      <c r="B377" s="32" t="s">
        <v>499</v>
      </c>
      <c r="C377" s="13">
        <v>718.4</v>
      </c>
      <c r="D377" s="34" t="s">
        <v>501</v>
      </c>
      <c r="E377" s="15" t="s">
        <v>245</v>
      </c>
      <c r="F377" s="25" t="s">
        <v>502</v>
      </c>
    </row>
    <row r="378" spans="1:6" ht="30.75" x14ac:dyDescent="0.45">
      <c r="A378" s="22">
        <v>44000</v>
      </c>
      <c r="B378" s="32" t="s">
        <v>503</v>
      </c>
      <c r="C378" s="13">
        <v>7040</v>
      </c>
      <c r="D378" s="34" t="s">
        <v>504</v>
      </c>
      <c r="E378" s="15" t="s">
        <v>245</v>
      </c>
      <c r="F378" s="25" t="s">
        <v>505</v>
      </c>
    </row>
    <row r="379" spans="1:6" ht="30.75" x14ac:dyDescent="0.45">
      <c r="A379" s="22">
        <v>44000</v>
      </c>
      <c r="B379" s="32" t="s">
        <v>506</v>
      </c>
      <c r="C379" s="13">
        <v>243</v>
      </c>
      <c r="D379" s="34" t="s">
        <v>507</v>
      </c>
      <c r="E379" s="15" t="s">
        <v>245</v>
      </c>
      <c r="F379" s="25">
        <v>60787</v>
      </c>
    </row>
    <row r="380" spans="1:6" ht="30.75" x14ac:dyDescent="0.45">
      <c r="A380" s="22">
        <v>44000</v>
      </c>
      <c r="B380" s="32" t="s">
        <v>506</v>
      </c>
      <c r="C380" s="13">
        <v>156</v>
      </c>
      <c r="D380" s="34" t="s">
        <v>507</v>
      </c>
      <c r="E380" s="15" t="s">
        <v>245</v>
      </c>
      <c r="F380" s="25">
        <v>60684</v>
      </c>
    </row>
    <row r="381" spans="1:6" ht="30.75" x14ac:dyDescent="0.45">
      <c r="A381" s="22">
        <v>44000</v>
      </c>
      <c r="B381" s="32" t="s">
        <v>506</v>
      </c>
      <c r="C381" s="13">
        <v>197.5</v>
      </c>
      <c r="D381" s="34" t="s">
        <v>507</v>
      </c>
      <c r="E381" s="15" t="s">
        <v>245</v>
      </c>
      <c r="F381" s="25">
        <v>60661</v>
      </c>
    </row>
    <row r="382" spans="1:6" ht="15.4" x14ac:dyDescent="0.45">
      <c r="A382" s="22">
        <v>44000</v>
      </c>
      <c r="B382" s="32" t="s">
        <v>508</v>
      </c>
      <c r="C382" s="13">
        <v>7500</v>
      </c>
      <c r="D382" s="34" t="s">
        <v>323</v>
      </c>
      <c r="E382" s="15" t="s">
        <v>324</v>
      </c>
      <c r="F382" s="25" t="s">
        <v>487</v>
      </c>
    </row>
    <row r="383" spans="1:6" ht="15.4" x14ac:dyDescent="0.45">
      <c r="A383" s="22">
        <v>44000</v>
      </c>
      <c r="B383" s="32" t="s">
        <v>509</v>
      </c>
      <c r="C383" s="13">
        <v>7500</v>
      </c>
      <c r="D383" s="34" t="s">
        <v>323</v>
      </c>
      <c r="E383" s="15" t="s">
        <v>324</v>
      </c>
      <c r="F383" s="25" t="s">
        <v>487</v>
      </c>
    </row>
    <row r="384" spans="1:6" ht="15.4" x14ac:dyDescent="0.45">
      <c r="A384" s="22">
        <v>44000</v>
      </c>
      <c r="B384" s="32" t="s">
        <v>510</v>
      </c>
      <c r="C384" s="13">
        <v>7500</v>
      </c>
      <c r="D384" s="34" t="s">
        <v>323</v>
      </c>
      <c r="E384" s="15" t="s">
        <v>324</v>
      </c>
      <c r="F384" s="25" t="s">
        <v>487</v>
      </c>
    </row>
    <row r="385" spans="1:6" ht="15.4" x14ac:dyDescent="0.45">
      <c r="A385" s="22">
        <v>44000</v>
      </c>
      <c r="B385" s="32" t="s">
        <v>86</v>
      </c>
      <c r="C385" s="13">
        <v>1476.3</v>
      </c>
      <c r="D385" s="34" t="s">
        <v>314</v>
      </c>
      <c r="E385" s="15" t="s">
        <v>240</v>
      </c>
      <c r="F385" s="25">
        <v>3013400395</v>
      </c>
    </row>
    <row r="386" spans="1:6" ht="15.4" x14ac:dyDescent="0.45">
      <c r="A386" s="22">
        <v>44000</v>
      </c>
      <c r="B386" s="32" t="s">
        <v>86</v>
      </c>
      <c r="C386" s="13">
        <v>1576.05</v>
      </c>
      <c r="D386" s="34" t="s">
        <v>314</v>
      </c>
      <c r="E386" s="15" t="s">
        <v>240</v>
      </c>
      <c r="F386" s="25">
        <v>3013400392</v>
      </c>
    </row>
    <row r="387" spans="1:6" ht="15.4" x14ac:dyDescent="0.45">
      <c r="A387" s="22">
        <v>44000</v>
      </c>
      <c r="B387" s="32" t="s">
        <v>511</v>
      </c>
      <c r="C387" s="13">
        <v>693.29</v>
      </c>
      <c r="D387" s="34" t="s">
        <v>482</v>
      </c>
      <c r="E387" s="15" t="s">
        <v>245</v>
      </c>
      <c r="F387" s="25">
        <v>9853718706</v>
      </c>
    </row>
    <row r="388" spans="1:6" ht="15.4" x14ac:dyDescent="0.45">
      <c r="A388" s="22">
        <v>44000</v>
      </c>
      <c r="B388" s="32" t="s">
        <v>511</v>
      </c>
      <c r="C388" s="13">
        <v>5987.48</v>
      </c>
      <c r="D388" s="34" t="s">
        <v>482</v>
      </c>
      <c r="E388" s="15" t="s">
        <v>245</v>
      </c>
      <c r="F388" s="25">
        <v>9851658258</v>
      </c>
    </row>
    <row r="389" spans="1:6" ht="15.4" x14ac:dyDescent="0.45">
      <c r="A389" s="22">
        <v>44007</v>
      </c>
      <c r="B389" s="32" t="s">
        <v>13</v>
      </c>
      <c r="C389" s="13">
        <v>33.979999999999997</v>
      </c>
      <c r="D389" s="34" t="s">
        <v>512</v>
      </c>
      <c r="E389" s="15" t="s">
        <v>249</v>
      </c>
      <c r="F389" s="25" t="s">
        <v>513</v>
      </c>
    </row>
    <row r="390" spans="1:6" ht="15.4" x14ac:dyDescent="0.45">
      <c r="A390" s="22">
        <v>44007</v>
      </c>
      <c r="B390" s="32" t="s">
        <v>13</v>
      </c>
      <c r="C390" s="13">
        <v>1743.38</v>
      </c>
      <c r="D390" s="34" t="s">
        <v>514</v>
      </c>
      <c r="E390" s="15" t="s">
        <v>249</v>
      </c>
      <c r="F390" s="25" t="s">
        <v>515</v>
      </c>
    </row>
    <row r="391" spans="1:6" ht="15.4" x14ac:dyDescent="0.45">
      <c r="A391" s="22">
        <v>44007</v>
      </c>
      <c r="B391" s="32" t="s">
        <v>13</v>
      </c>
      <c r="C391" s="13">
        <v>2021.81</v>
      </c>
      <c r="D391" s="34" t="s">
        <v>516</v>
      </c>
      <c r="E391" s="15" t="s">
        <v>249</v>
      </c>
      <c r="F391" s="25" t="s">
        <v>517</v>
      </c>
    </row>
    <row r="392" spans="1:6" ht="15.4" x14ac:dyDescent="0.45">
      <c r="A392" s="22">
        <v>44007</v>
      </c>
      <c r="B392" s="32" t="s">
        <v>13</v>
      </c>
      <c r="C392" s="13">
        <v>648</v>
      </c>
      <c r="D392" s="34" t="s">
        <v>516</v>
      </c>
      <c r="E392" s="15" t="s">
        <v>249</v>
      </c>
      <c r="F392" s="25" t="s">
        <v>518</v>
      </c>
    </row>
    <row r="393" spans="1:6" ht="15.4" x14ac:dyDescent="0.45">
      <c r="A393" s="22">
        <v>44007</v>
      </c>
      <c r="B393" s="32" t="s">
        <v>13</v>
      </c>
      <c r="C393" s="13">
        <v>148</v>
      </c>
      <c r="D393" s="34" t="s">
        <v>519</v>
      </c>
      <c r="E393" s="15" t="s">
        <v>259</v>
      </c>
      <c r="F393" s="25" t="s">
        <v>520</v>
      </c>
    </row>
    <row r="394" spans="1:6" ht="15.4" x14ac:dyDescent="0.45">
      <c r="A394" s="22">
        <v>44007</v>
      </c>
      <c r="B394" s="32" t="s">
        <v>13</v>
      </c>
      <c r="C394" s="13">
        <v>116.88</v>
      </c>
      <c r="D394" s="34" t="s">
        <v>239</v>
      </c>
      <c r="E394" s="15" t="s">
        <v>243</v>
      </c>
      <c r="F394" s="25" t="s">
        <v>521</v>
      </c>
    </row>
    <row r="395" spans="1:6" ht="15.4" x14ac:dyDescent="0.45">
      <c r="A395" s="22">
        <v>44007</v>
      </c>
      <c r="B395" s="32" t="s">
        <v>13</v>
      </c>
      <c r="C395" s="13">
        <v>321.86</v>
      </c>
      <c r="D395" s="34" t="s">
        <v>522</v>
      </c>
      <c r="E395" s="15" t="s">
        <v>240</v>
      </c>
      <c r="F395" s="25" t="s">
        <v>523</v>
      </c>
    </row>
    <row r="396" spans="1:6" ht="15.4" x14ac:dyDescent="0.45">
      <c r="A396" s="22">
        <v>44007</v>
      </c>
      <c r="B396" s="32" t="s">
        <v>13</v>
      </c>
      <c r="C396" s="13">
        <v>314.85000000000002</v>
      </c>
      <c r="D396" s="34" t="s">
        <v>101</v>
      </c>
      <c r="E396" s="15" t="s">
        <v>240</v>
      </c>
      <c r="F396" s="25" t="s">
        <v>524</v>
      </c>
    </row>
    <row r="397" spans="1:6" ht="15.4" x14ac:dyDescent="0.45">
      <c r="A397" s="22">
        <v>44007</v>
      </c>
      <c r="B397" s="36" t="s">
        <v>13</v>
      </c>
      <c r="C397" s="13">
        <v>2244.86</v>
      </c>
      <c r="D397" s="34" t="s">
        <v>293</v>
      </c>
      <c r="E397" s="15" t="s">
        <v>313</v>
      </c>
      <c r="F397" s="25" t="s">
        <v>532</v>
      </c>
    </row>
    <row r="398" spans="1:6" ht="15.4" x14ac:dyDescent="0.45">
      <c r="A398" s="22">
        <v>44007</v>
      </c>
      <c r="B398" s="32" t="s">
        <v>525</v>
      </c>
      <c r="C398" s="13">
        <v>4245</v>
      </c>
      <c r="D398" s="34" t="s">
        <v>27</v>
      </c>
      <c r="E398" s="15" t="s">
        <v>249</v>
      </c>
      <c r="F398" s="25" t="s">
        <v>526</v>
      </c>
    </row>
    <row r="399" spans="1:6" ht="15.4" x14ac:dyDescent="0.45">
      <c r="A399" s="22">
        <v>44007</v>
      </c>
      <c r="B399" s="32" t="s">
        <v>527</v>
      </c>
      <c r="C399" s="13">
        <v>4851.6899999999996</v>
      </c>
      <c r="D399" s="25" t="s">
        <v>528</v>
      </c>
      <c r="E399" s="15" t="s">
        <v>249</v>
      </c>
      <c r="F399" s="25" t="s">
        <v>529</v>
      </c>
    </row>
    <row r="400" spans="1:6" ht="15.4" x14ac:dyDescent="0.45">
      <c r="A400" s="22">
        <v>44007</v>
      </c>
      <c r="B400" s="76" t="s">
        <v>530</v>
      </c>
      <c r="C400" s="13">
        <v>155.16</v>
      </c>
      <c r="D400" s="34" t="s">
        <v>531</v>
      </c>
      <c r="E400" s="15" t="s">
        <v>240</v>
      </c>
      <c r="F400" s="25">
        <v>215105</v>
      </c>
    </row>
    <row r="401" spans="1:6" ht="15.4" x14ac:dyDescent="0.45">
      <c r="A401" s="22">
        <v>44007</v>
      </c>
      <c r="B401" s="32" t="s">
        <v>533</v>
      </c>
      <c r="C401" s="13">
        <v>3256.5</v>
      </c>
      <c r="D401" s="34" t="s">
        <v>534</v>
      </c>
      <c r="E401" s="15" t="s">
        <v>252</v>
      </c>
      <c r="F401" s="25" t="s">
        <v>535</v>
      </c>
    </row>
    <row r="402" spans="1:6" ht="15.4" x14ac:dyDescent="0.45">
      <c r="A402" s="22">
        <v>44007</v>
      </c>
      <c r="B402" s="32" t="s">
        <v>489</v>
      </c>
      <c r="C402" s="13">
        <v>3372.1</v>
      </c>
      <c r="D402" s="34" t="s">
        <v>490</v>
      </c>
      <c r="E402" s="15" t="s">
        <v>491</v>
      </c>
      <c r="F402" s="25" t="s">
        <v>536</v>
      </c>
    </row>
    <row r="403" spans="1:6" ht="15.4" x14ac:dyDescent="0.45">
      <c r="A403" s="22">
        <v>44007</v>
      </c>
      <c r="B403" s="32" t="s">
        <v>489</v>
      </c>
      <c r="C403" s="13">
        <v>5038.3599999999997</v>
      </c>
      <c r="D403" s="34" t="s">
        <v>490</v>
      </c>
      <c r="E403" s="15" t="s">
        <v>491</v>
      </c>
      <c r="F403" s="25" t="s">
        <v>537</v>
      </c>
    </row>
    <row r="404" spans="1:6" ht="15.4" x14ac:dyDescent="0.45">
      <c r="A404" s="22">
        <v>44007</v>
      </c>
      <c r="B404" s="32" t="s">
        <v>538</v>
      </c>
      <c r="C404" s="13">
        <v>99</v>
      </c>
      <c r="D404" s="34" t="s">
        <v>539</v>
      </c>
      <c r="E404" s="15" t="s">
        <v>313</v>
      </c>
      <c r="F404" s="25" t="s">
        <v>540</v>
      </c>
    </row>
    <row r="405" spans="1:6" ht="15.4" x14ac:dyDescent="0.45">
      <c r="A405" s="22">
        <v>44007</v>
      </c>
      <c r="B405" s="32" t="s">
        <v>541</v>
      </c>
      <c r="C405" s="13">
        <v>255.24</v>
      </c>
      <c r="D405" s="34" t="s">
        <v>542</v>
      </c>
      <c r="E405" s="15" t="s">
        <v>245</v>
      </c>
      <c r="F405" s="25">
        <v>9538339566</v>
      </c>
    </row>
    <row r="406" spans="1:6" ht="15.4" x14ac:dyDescent="0.45">
      <c r="A406" s="22">
        <v>44007</v>
      </c>
      <c r="B406" s="32" t="s">
        <v>22</v>
      </c>
      <c r="C406" s="13">
        <v>209.58</v>
      </c>
      <c r="D406" s="34" t="s">
        <v>543</v>
      </c>
      <c r="E406" s="15" t="s">
        <v>243</v>
      </c>
      <c r="F406" s="25" t="s">
        <v>544</v>
      </c>
    </row>
    <row r="407" spans="1:6" ht="15.4" x14ac:dyDescent="0.45">
      <c r="A407" s="22">
        <v>44007</v>
      </c>
      <c r="B407" s="32" t="s">
        <v>667</v>
      </c>
      <c r="C407" s="13">
        <v>5932.5</v>
      </c>
      <c r="D407" s="34" t="s">
        <v>545</v>
      </c>
      <c r="E407" s="15" t="s">
        <v>491</v>
      </c>
      <c r="F407" s="25">
        <v>43922</v>
      </c>
    </row>
    <row r="408" spans="1:6" ht="15.4" x14ac:dyDescent="0.45">
      <c r="A408" s="22">
        <v>44007</v>
      </c>
      <c r="B408" s="32" t="s">
        <v>667</v>
      </c>
      <c r="C408" s="13">
        <v>10512.5</v>
      </c>
      <c r="D408" s="34" t="s">
        <v>545</v>
      </c>
      <c r="E408" s="15" t="s">
        <v>491</v>
      </c>
      <c r="F408" s="25">
        <v>43952</v>
      </c>
    </row>
    <row r="409" spans="1:6" ht="15.4" x14ac:dyDescent="0.45">
      <c r="A409" s="22">
        <v>44007</v>
      </c>
      <c r="B409" s="32" t="s">
        <v>546</v>
      </c>
      <c r="C409" s="13">
        <v>28600</v>
      </c>
      <c r="D409" s="34" t="s">
        <v>547</v>
      </c>
      <c r="E409" s="15" t="s">
        <v>245</v>
      </c>
      <c r="F409" s="25" t="s">
        <v>548</v>
      </c>
    </row>
    <row r="410" spans="1:6" ht="15.4" x14ac:dyDescent="0.45">
      <c r="A410" s="22">
        <v>44007</v>
      </c>
      <c r="B410" s="32" t="s">
        <v>549</v>
      </c>
      <c r="C410" s="13">
        <v>150</v>
      </c>
      <c r="D410" s="34" t="s">
        <v>71</v>
      </c>
      <c r="E410" s="15" t="s">
        <v>243</v>
      </c>
      <c r="F410" s="25" t="s">
        <v>550</v>
      </c>
    </row>
    <row r="411" spans="1:6" ht="15.4" x14ac:dyDescent="0.45">
      <c r="A411" s="22">
        <v>44007</v>
      </c>
      <c r="B411" s="32" t="s">
        <v>551</v>
      </c>
      <c r="C411" s="13">
        <v>811.79</v>
      </c>
      <c r="D411" s="34" t="s">
        <v>552</v>
      </c>
      <c r="E411" s="15" t="s">
        <v>249</v>
      </c>
      <c r="F411" s="25">
        <v>4845798</v>
      </c>
    </row>
    <row r="412" spans="1:6" ht="15.4" x14ac:dyDescent="0.45">
      <c r="A412" s="22">
        <v>44007</v>
      </c>
      <c r="B412" s="32" t="s">
        <v>551</v>
      </c>
      <c r="C412" s="13">
        <v>2012.23</v>
      </c>
      <c r="D412" s="34" t="s">
        <v>293</v>
      </c>
      <c r="E412" s="15" t="s">
        <v>249</v>
      </c>
      <c r="F412" s="25">
        <v>4843983</v>
      </c>
    </row>
    <row r="413" spans="1:6" ht="15.4" x14ac:dyDescent="0.45">
      <c r="A413" s="22">
        <v>44007</v>
      </c>
      <c r="B413" s="32" t="s">
        <v>553</v>
      </c>
      <c r="C413" s="13">
        <v>200</v>
      </c>
      <c r="D413" s="34" t="s">
        <v>554</v>
      </c>
      <c r="E413" s="15" t="s">
        <v>240</v>
      </c>
      <c r="F413" s="25">
        <v>6013020</v>
      </c>
    </row>
    <row r="414" spans="1:6" ht="15.4" x14ac:dyDescent="0.45">
      <c r="A414" s="22">
        <v>44007</v>
      </c>
      <c r="B414" s="32" t="s">
        <v>499</v>
      </c>
      <c r="C414" s="13">
        <v>9.56</v>
      </c>
      <c r="D414" s="34" t="s">
        <v>315</v>
      </c>
      <c r="E414" s="15" t="s">
        <v>313</v>
      </c>
      <c r="F414" s="25" t="s">
        <v>555</v>
      </c>
    </row>
    <row r="415" spans="1:6" ht="15.4" x14ac:dyDescent="0.45">
      <c r="A415" s="22">
        <v>44007</v>
      </c>
      <c r="B415" s="32" t="s">
        <v>499</v>
      </c>
      <c r="C415" s="13">
        <v>23.15</v>
      </c>
      <c r="D415" s="34" t="s">
        <v>315</v>
      </c>
      <c r="E415" s="15" t="s">
        <v>313</v>
      </c>
      <c r="F415" s="25" t="s">
        <v>556</v>
      </c>
    </row>
    <row r="416" spans="1:6" ht="15.4" x14ac:dyDescent="0.45">
      <c r="A416" s="22">
        <v>44007</v>
      </c>
      <c r="B416" s="32" t="s">
        <v>499</v>
      </c>
      <c r="C416" s="13">
        <v>219.84</v>
      </c>
      <c r="D416" s="34" t="s">
        <v>315</v>
      </c>
      <c r="E416" s="15" t="s">
        <v>313</v>
      </c>
      <c r="F416" s="25" t="s">
        <v>557</v>
      </c>
    </row>
    <row r="417" spans="1:6" ht="15.4" x14ac:dyDescent="0.45">
      <c r="A417" s="22">
        <v>44007</v>
      </c>
      <c r="B417" s="32" t="s">
        <v>499</v>
      </c>
      <c r="C417" s="13">
        <v>37.26</v>
      </c>
      <c r="D417" s="34" t="s">
        <v>315</v>
      </c>
      <c r="E417" s="15" t="s">
        <v>313</v>
      </c>
      <c r="F417" s="25" t="s">
        <v>558</v>
      </c>
    </row>
    <row r="418" spans="1:6" ht="15.4" x14ac:dyDescent="0.45">
      <c r="A418" s="22">
        <v>44007</v>
      </c>
      <c r="B418" s="32" t="s">
        <v>499</v>
      </c>
      <c r="C418" s="13">
        <v>63</v>
      </c>
      <c r="D418" s="34" t="s">
        <v>225</v>
      </c>
      <c r="E418" s="15" t="s">
        <v>313</v>
      </c>
      <c r="F418" s="25" t="s">
        <v>559</v>
      </c>
    </row>
    <row r="419" spans="1:6" ht="15.4" x14ac:dyDescent="0.45">
      <c r="A419" s="22">
        <v>44007</v>
      </c>
      <c r="B419" s="32" t="s">
        <v>499</v>
      </c>
      <c r="C419" s="13">
        <v>46.6</v>
      </c>
      <c r="D419" s="34" t="s">
        <v>560</v>
      </c>
      <c r="E419" s="15" t="s">
        <v>246</v>
      </c>
      <c r="F419" s="25" t="s">
        <v>561</v>
      </c>
    </row>
    <row r="420" spans="1:6" ht="15.4" x14ac:dyDescent="0.45">
      <c r="A420" s="22">
        <v>44007</v>
      </c>
      <c r="B420" s="32" t="s">
        <v>499</v>
      </c>
      <c r="C420" s="13">
        <v>21.96</v>
      </c>
      <c r="D420" s="34" t="s">
        <v>560</v>
      </c>
      <c r="E420" s="15" t="s">
        <v>246</v>
      </c>
      <c r="F420" s="25" t="s">
        <v>562</v>
      </c>
    </row>
    <row r="421" spans="1:6" ht="15.4" x14ac:dyDescent="0.45">
      <c r="A421" s="22">
        <v>44007</v>
      </c>
      <c r="B421" s="32" t="s">
        <v>499</v>
      </c>
      <c r="C421" s="13">
        <v>101.1</v>
      </c>
      <c r="D421" s="34" t="s">
        <v>677</v>
      </c>
      <c r="E421" s="15" t="s">
        <v>246</v>
      </c>
      <c r="F421" s="25" t="s">
        <v>563</v>
      </c>
    </row>
    <row r="422" spans="1:6" ht="15.4" x14ac:dyDescent="0.45">
      <c r="A422" s="22">
        <v>44007</v>
      </c>
      <c r="B422" s="32" t="s">
        <v>499</v>
      </c>
      <c r="C422" s="13">
        <v>14.49</v>
      </c>
      <c r="D422" s="34" t="s">
        <v>564</v>
      </c>
      <c r="E422" s="15" t="s">
        <v>240</v>
      </c>
      <c r="F422" s="25">
        <v>10896</v>
      </c>
    </row>
    <row r="423" spans="1:6" ht="15.4" x14ac:dyDescent="0.45">
      <c r="A423" s="22">
        <v>44007</v>
      </c>
      <c r="B423" s="32" t="s">
        <v>70</v>
      </c>
      <c r="C423" s="13">
        <v>300</v>
      </c>
      <c r="D423" s="34" t="s">
        <v>71</v>
      </c>
      <c r="E423" s="15" t="s">
        <v>243</v>
      </c>
      <c r="F423" s="25">
        <v>123915</v>
      </c>
    </row>
    <row r="424" spans="1:6" ht="15.4" x14ac:dyDescent="0.45">
      <c r="A424" s="22">
        <v>44007</v>
      </c>
      <c r="B424" s="32" t="s">
        <v>565</v>
      </c>
      <c r="C424" s="13">
        <v>1617</v>
      </c>
      <c r="D424" s="34" t="s">
        <v>566</v>
      </c>
      <c r="E424" s="15" t="s">
        <v>250</v>
      </c>
      <c r="F424" s="25">
        <v>55762684</v>
      </c>
    </row>
    <row r="425" spans="1:6" ht="15.4" x14ac:dyDescent="0.45">
      <c r="A425" s="22">
        <v>44007</v>
      </c>
      <c r="B425" s="32" t="s">
        <v>565</v>
      </c>
      <c r="C425" s="13">
        <v>1680</v>
      </c>
      <c r="D425" s="34" t="s">
        <v>566</v>
      </c>
      <c r="E425" s="15" t="s">
        <v>250</v>
      </c>
      <c r="F425" s="25">
        <v>55787804</v>
      </c>
    </row>
    <row r="426" spans="1:6" ht="15.4" x14ac:dyDescent="0.45">
      <c r="A426" s="22">
        <v>44007</v>
      </c>
      <c r="B426" s="32" t="s">
        <v>565</v>
      </c>
      <c r="C426" s="13">
        <v>1680</v>
      </c>
      <c r="D426" s="34" t="s">
        <v>566</v>
      </c>
      <c r="E426" s="15" t="s">
        <v>250</v>
      </c>
      <c r="F426" s="25">
        <v>55819754</v>
      </c>
    </row>
    <row r="427" spans="1:6" ht="15.4" x14ac:dyDescent="0.45">
      <c r="A427" s="22">
        <v>44007</v>
      </c>
      <c r="B427" s="32" t="s">
        <v>565</v>
      </c>
      <c r="C427" s="13">
        <v>1869</v>
      </c>
      <c r="D427" s="34" t="s">
        <v>566</v>
      </c>
      <c r="E427" s="15" t="s">
        <v>250</v>
      </c>
      <c r="F427" s="25">
        <v>55847187</v>
      </c>
    </row>
    <row r="428" spans="1:6" ht="15.4" x14ac:dyDescent="0.45">
      <c r="A428" s="22">
        <v>44007</v>
      </c>
      <c r="B428" s="32" t="s">
        <v>565</v>
      </c>
      <c r="C428" s="13">
        <v>1680</v>
      </c>
      <c r="D428" s="34" t="s">
        <v>566</v>
      </c>
      <c r="E428" s="15" t="s">
        <v>250</v>
      </c>
      <c r="F428" s="25">
        <v>55873827</v>
      </c>
    </row>
    <row r="429" spans="1:6" ht="15.4" x14ac:dyDescent="0.45">
      <c r="A429" s="22">
        <v>44007</v>
      </c>
      <c r="B429" s="32" t="s">
        <v>565</v>
      </c>
      <c r="C429" s="13">
        <v>1344</v>
      </c>
      <c r="D429" s="34" t="s">
        <v>566</v>
      </c>
      <c r="E429" s="15" t="s">
        <v>250</v>
      </c>
      <c r="F429" s="25">
        <v>55902988</v>
      </c>
    </row>
    <row r="430" spans="1:6" ht="15.4" x14ac:dyDescent="0.45">
      <c r="A430" s="22">
        <v>44007</v>
      </c>
      <c r="B430" s="32" t="s">
        <v>567</v>
      </c>
      <c r="C430" s="13">
        <v>59.43</v>
      </c>
      <c r="D430" s="34" t="s">
        <v>315</v>
      </c>
      <c r="E430" s="15" t="s">
        <v>313</v>
      </c>
      <c r="F430" s="25" t="s">
        <v>568</v>
      </c>
    </row>
    <row r="431" spans="1:6" ht="15.4" x14ac:dyDescent="0.45">
      <c r="A431" s="22">
        <v>44007</v>
      </c>
      <c r="B431" s="32" t="s">
        <v>567</v>
      </c>
      <c r="C431" s="13">
        <v>17.16</v>
      </c>
      <c r="D431" s="34" t="s">
        <v>315</v>
      </c>
      <c r="E431" s="15" t="s">
        <v>313</v>
      </c>
      <c r="F431" s="25" t="s">
        <v>569</v>
      </c>
    </row>
    <row r="432" spans="1:6" ht="15.4" x14ac:dyDescent="0.45">
      <c r="A432" s="22">
        <v>44007</v>
      </c>
      <c r="B432" s="32" t="s">
        <v>567</v>
      </c>
      <c r="C432" s="13">
        <v>68.319999999999993</v>
      </c>
      <c r="D432" s="34" t="s">
        <v>315</v>
      </c>
      <c r="E432" s="15" t="s">
        <v>313</v>
      </c>
      <c r="F432" s="25" t="s">
        <v>570</v>
      </c>
    </row>
    <row r="433" spans="1:6" ht="15.4" x14ac:dyDescent="0.45">
      <c r="A433" s="22">
        <v>44007</v>
      </c>
      <c r="B433" s="32" t="s">
        <v>567</v>
      </c>
      <c r="C433" s="13">
        <v>979</v>
      </c>
      <c r="D433" s="34" t="s">
        <v>571</v>
      </c>
      <c r="E433" s="15" t="s">
        <v>313</v>
      </c>
      <c r="F433" s="25">
        <v>7307884337</v>
      </c>
    </row>
    <row r="434" spans="1:6" ht="15.4" x14ac:dyDescent="0.45">
      <c r="A434" s="22">
        <v>44007</v>
      </c>
      <c r="B434" s="32" t="s">
        <v>567</v>
      </c>
      <c r="C434" s="13">
        <v>426.24</v>
      </c>
      <c r="D434" s="34" t="s">
        <v>27</v>
      </c>
      <c r="E434" s="15" t="s">
        <v>241</v>
      </c>
      <c r="F434" s="25" t="s">
        <v>572</v>
      </c>
    </row>
    <row r="435" spans="1:6" ht="15.4" x14ac:dyDescent="0.45">
      <c r="A435" s="22">
        <v>44007</v>
      </c>
      <c r="B435" s="32" t="s">
        <v>567</v>
      </c>
      <c r="C435" s="13">
        <v>93.57</v>
      </c>
      <c r="D435" s="34" t="s">
        <v>239</v>
      </c>
      <c r="E435" s="15" t="s">
        <v>241</v>
      </c>
      <c r="F435" s="25">
        <v>7307534615</v>
      </c>
    </row>
    <row r="436" spans="1:6" ht="15.4" x14ac:dyDescent="0.45">
      <c r="A436" s="22">
        <v>44007</v>
      </c>
      <c r="B436" s="32" t="s">
        <v>567</v>
      </c>
      <c r="C436" s="13">
        <v>99.8</v>
      </c>
      <c r="D436" s="34" t="s">
        <v>573</v>
      </c>
      <c r="E436" s="15" t="s">
        <v>241</v>
      </c>
      <c r="F436" s="25" t="s">
        <v>574</v>
      </c>
    </row>
    <row r="437" spans="1:6" ht="15.4" x14ac:dyDescent="0.45">
      <c r="A437" s="22">
        <v>44007</v>
      </c>
      <c r="B437" s="32" t="s">
        <v>567</v>
      </c>
      <c r="C437" s="13">
        <v>65.45</v>
      </c>
      <c r="D437" s="34" t="s">
        <v>239</v>
      </c>
      <c r="E437" s="15" t="s">
        <v>240</v>
      </c>
      <c r="F437" s="25">
        <v>7307500990</v>
      </c>
    </row>
    <row r="438" spans="1:6" ht="15.4" x14ac:dyDescent="0.45">
      <c r="A438" s="22">
        <v>44007</v>
      </c>
      <c r="B438" s="32" t="s">
        <v>567</v>
      </c>
      <c r="C438" s="13">
        <v>284.16000000000003</v>
      </c>
      <c r="D438" s="34" t="s">
        <v>27</v>
      </c>
      <c r="E438" s="15" t="s">
        <v>240</v>
      </c>
      <c r="F438" s="25">
        <v>7307500990</v>
      </c>
    </row>
    <row r="439" spans="1:6" ht="15.4" x14ac:dyDescent="0.45">
      <c r="A439" s="22">
        <v>44007</v>
      </c>
      <c r="B439" s="32" t="s">
        <v>567</v>
      </c>
      <c r="C439" s="13">
        <v>114.16</v>
      </c>
      <c r="D439" s="34" t="s">
        <v>239</v>
      </c>
      <c r="E439" s="15" t="s">
        <v>240</v>
      </c>
      <c r="F439" s="25">
        <v>7307315286</v>
      </c>
    </row>
    <row r="440" spans="1:6" ht="15.4" x14ac:dyDescent="0.45">
      <c r="A440" s="22">
        <v>44007</v>
      </c>
      <c r="B440" s="32" t="s">
        <v>74</v>
      </c>
      <c r="C440" s="13">
        <v>578.70000000000005</v>
      </c>
      <c r="D440" s="34" t="s">
        <v>315</v>
      </c>
      <c r="E440" s="15" t="s">
        <v>240</v>
      </c>
      <c r="F440" s="25">
        <v>3713666</v>
      </c>
    </row>
    <row r="441" spans="1:6" ht="15.4" x14ac:dyDescent="0.45">
      <c r="A441" s="22">
        <v>44011</v>
      </c>
      <c r="B441" s="32" t="s">
        <v>672</v>
      </c>
      <c r="C441" s="13">
        <v>15190.5</v>
      </c>
      <c r="D441" s="34" t="s">
        <v>319</v>
      </c>
      <c r="E441" s="15" t="s">
        <v>320</v>
      </c>
      <c r="F441" s="25" t="s">
        <v>575</v>
      </c>
    </row>
    <row r="442" spans="1:6" ht="15.4" x14ac:dyDescent="0.45">
      <c r="A442" s="22">
        <v>44012</v>
      </c>
      <c r="B442" s="32" t="s">
        <v>576</v>
      </c>
      <c r="C442" s="13">
        <v>1655</v>
      </c>
      <c r="D442" s="34" t="s">
        <v>577</v>
      </c>
      <c r="E442" s="15" t="s">
        <v>248</v>
      </c>
      <c r="F442" s="25">
        <v>83056</v>
      </c>
    </row>
    <row r="443" spans="1:6" ht="15.4" x14ac:dyDescent="0.45">
      <c r="A443" s="22">
        <v>44012</v>
      </c>
      <c r="B443" s="32" t="s">
        <v>13</v>
      </c>
      <c r="C443" s="13">
        <v>47.88</v>
      </c>
      <c r="D443" s="34" t="s">
        <v>315</v>
      </c>
      <c r="E443" s="15" t="s">
        <v>248</v>
      </c>
      <c r="F443" s="25" t="s">
        <v>578</v>
      </c>
    </row>
    <row r="444" spans="1:6" ht="15.4" x14ac:dyDescent="0.45">
      <c r="A444" s="22">
        <v>44012</v>
      </c>
      <c r="B444" s="32" t="s">
        <v>13</v>
      </c>
      <c r="C444" s="13">
        <v>449.75</v>
      </c>
      <c r="D444" s="34" t="s">
        <v>293</v>
      </c>
      <c r="E444" s="15" t="s">
        <v>248</v>
      </c>
      <c r="F444" s="25" t="s">
        <v>579</v>
      </c>
    </row>
    <row r="445" spans="1:6" ht="15.4" x14ac:dyDescent="0.45">
      <c r="A445" s="22">
        <v>44012</v>
      </c>
      <c r="B445" s="32" t="s">
        <v>13</v>
      </c>
      <c r="C445" s="13">
        <v>819</v>
      </c>
      <c r="D445" s="34" t="s">
        <v>580</v>
      </c>
      <c r="E445" s="15" t="s">
        <v>248</v>
      </c>
      <c r="F445" s="25" t="s">
        <v>581</v>
      </c>
    </row>
    <row r="446" spans="1:6" ht="30.75" x14ac:dyDescent="0.45">
      <c r="A446" s="22">
        <v>44012</v>
      </c>
      <c r="B446" s="32" t="s">
        <v>13</v>
      </c>
      <c r="C446" s="13">
        <v>24.03</v>
      </c>
      <c r="D446" s="34" t="s">
        <v>166</v>
      </c>
      <c r="E446" s="15" t="s">
        <v>491</v>
      </c>
      <c r="F446" s="25" t="s">
        <v>582</v>
      </c>
    </row>
    <row r="447" spans="1:6" ht="30.75" x14ac:dyDescent="0.45">
      <c r="A447" s="22">
        <v>44012</v>
      </c>
      <c r="B447" s="32" t="s">
        <v>13</v>
      </c>
      <c r="C447" s="13">
        <v>70.489999999999995</v>
      </c>
      <c r="D447" s="34" t="s">
        <v>166</v>
      </c>
      <c r="E447" s="15" t="s">
        <v>491</v>
      </c>
      <c r="F447" s="25" t="s">
        <v>583</v>
      </c>
    </row>
    <row r="448" spans="1:6" ht="30.75" x14ac:dyDescent="0.45">
      <c r="A448" s="22">
        <v>44012</v>
      </c>
      <c r="B448" s="32" t="s">
        <v>13</v>
      </c>
      <c r="C448" s="13">
        <v>8.01</v>
      </c>
      <c r="D448" s="34" t="s">
        <v>166</v>
      </c>
      <c r="E448" s="15" t="s">
        <v>491</v>
      </c>
      <c r="F448" s="25" t="s">
        <v>584</v>
      </c>
    </row>
    <row r="449" spans="1:6" ht="30.75" x14ac:dyDescent="0.45">
      <c r="A449" s="22">
        <v>44012</v>
      </c>
      <c r="B449" s="32" t="s">
        <v>13</v>
      </c>
      <c r="C449" s="13">
        <v>107.78</v>
      </c>
      <c r="D449" s="34" t="s">
        <v>166</v>
      </c>
      <c r="E449" s="15" t="s">
        <v>491</v>
      </c>
      <c r="F449" s="25" t="s">
        <v>585</v>
      </c>
    </row>
    <row r="450" spans="1:6" ht="30.75" x14ac:dyDescent="0.45">
      <c r="A450" s="22">
        <v>44012</v>
      </c>
      <c r="B450" s="32" t="s">
        <v>13</v>
      </c>
      <c r="C450" s="13">
        <v>116.46</v>
      </c>
      <c r="D450" s="34" t="s">
        <v>166</v>
      </c>
      <c r="E450" s="15" t="s">
        <v>491</v>
      </c>
      <c r="F450" s="25" t="s">
        <v>586</v>
      </c>
    </row>
    <row r="451" spans="1:6" ht="30.75" x14ac:dyDescent="0.45">
      <c r="A451" s="22">
        <v>44012</v>
      </c>
      <c r="B451" s="32" t="s">
        <v>13</v>
      </c>
      <c r="C451" s="13">
        <v>14.56</v>
      </c>
      <c r="D451" s="34" t="s">
        <v>166</v>
      </c>
      <c r="E451" s="15" t="s">
        <v>491</v>
      </c>
      <c r="F451" s="25" t="s">
        <v>587</v>
      </c>
    </row>
    <row r="452" spans="1:6" ht="30.75" x14ac:dyDescent="0.45">
      <c r="A452" s="22">
        <v>44012</v>
      </c>
      <c r="B452" s="32" t="s">
        <v>13</v>
      </c>
      <c r="C452" s="13">
        <v>59.38</v>
      </c>
      <c r="D452" s="34" t="s">
        <v>166</v>
      </c>
      <c r="E452" s="15" t="s">
        <v>491</v>
      </c>
      <c r="F452" s="25" t="s">
        <v>588</v>
      </c>
    </row>
    <row r="453" spans="1:6" ht="30.75" x14ac:dyDescent="0.45">
      <c r="A453" s="22">
        <v>44012</v>
      </c>
      <c r="B453" s="32" t="s">
        <v>13</v>
      </c>
      <c r="C453" s="13">
        <v>159.58000000000001</v>
      </c>
      <c r="D453" s="34" t="s">
        <v>166</v>
      </c>
      <c r="E453" s="15" t="s">
        <v>491</v>
      </c>
      <c r="F453" s="25" t="s">
        <v>589</v>
      </c>
    </row>
    <row r="454" spans="1:6" ht="30.75" x14ac:dyDescent="0.45">
      <c r="A454" s="22">
        <v>44012</v>
      </c>
      <c r="B454" s="32" t="s">
        <v>13</v>
      </c>
      <c r="C454" s="13">
        <v>137.94</v>
      </c>
      <c r="D454" s="34" t="s">
        <v>166</v>
      </c>
      <c r="E454" s="15" t="s">
        <v>491</v>
      </c>
      <c r="F454" s="25" t="s">
        <v>590</v>
      </c>
    </row>
    <row r="455" spans="1:6" ht="30.75" x14ac:dyDescent="0.45">
      <c r="A455" s="22">
        <v>44012</v>
      </c>
      <c r="B455" s="32" t="s">
        <v>13</v>
      </c>
      <c r="C455" s="13">
        <v>16.02</v>
      </c>
      <c r="D455" s="34" t="s">
        <v>166</v>
      </c>
      <c r="E455" s="15" t="s">
        <v>491</v>
      </c>
      <c r="F455" s="25" t="s">
        <v>591</v>
      </c>
    </row>
    <row r="456" spans="1:6" ht="30.75" x14ac:dyDescent="0.45">
      <c r="A456" s="22">
        <v>44012</v>
      </c>
      <c r="B456" s="32" t="s">
        <v>13</v>
      </c>
      <c r="C456" s="13">
        <v>37.979999999999997</v>
      </c>
      <c r="D456" s="34" t="s">
        <v>239</v>
      </c>
      <c r="E456" s="15" t="s">
        <v>491</v>
      </c>
      <c r="F456" s="25" t="s">
        <v>592</v>
      </c>
    </row>
    <row r="457" spans="1:6" ht="30.75" x14ac:dyDescent="0.45">
      <c r="A457" s="22">
        <v>44012</v>
      </c>
      <c r="B457" s="32" t="s">
        <v>13</v>
      </c>
      <c r="C457" s="13">
        <v>596.72</v>
      </c>
      <c r="D457" s="34" t="s">
        <v>571</v>
      </c>
      <c r="E457" s="15" t="s">
        <v>491</v>
      </c>
      <c r="F457" s="25" t="s">
        <v>593</v>
      </c>
    </row>
    <row r="458" spans="1:6" ht="30.75" x14ac:dyDescent="0.45">
      <c r="A458" s="22">
        <v>44012</v>
      </c>
      <c r="B458" s="32" t="s">
        <v>13</v>
      </c>
      <c r="C458" s="13">
        <v>92.88</v>
      </c>
      <c r="D458" s="34" t="s">
        <v>293</v>
      </c>
      <c r="E458" s="15" t="s">
        <v>491</v>
      </c>
      <c r="F458" s="25" t="s">
        <v>594</v>
      </c>
    </row>
    <row r="459" spans="1:6" ht="15.4" x14ac:dyDescent="0.45">
      <c r="A459" s="22">
        <v>44012</v>
      </c>
      <c r="B459" s="32" t="s">
        <v>13</v>
      </c>
      <c r="C459" s="13">
        <v>19.989999999999998</v>
      </c>
      <c r="D459" s="34" t="s">
        <v>595</v>
      </c>
      <c r="E459" s="15" t="s">
        <v>320</v>
      </c>
      <c r="F459" s="25" t="s">
        <v>596</v>
      </c>
    </row>
    <row r="460" spans="1:6" ht="15.4" x14ac:dyDescent="0.45">
      <c r="A460" s="22">
        <v>44012</v>
      </c>
      <c r="B460" s="32" t="s">
        <v>13</v>
      </c>
      <c r="C460" s="13">
        <v>807.6</v>
      </c>
      <c r="D460" s="34" t="s">
        <v>597</v>
      </c>
      <c r="E460" s="15" t="s">
        <v>320</v>
      </c>
      <c r="F460" s="25" t="s">
        <v>598</v>
      </c>
    </row>
    <row r="461" spans="1:6" ht="15.4" x14ac:dyDescent="0.45">
      <c r="A461" s="22">
        <v>44012</v>
      </c>
      <c r="B461" s="32" t="s">
        <v>13</v>
      </c>
      <c r="C461" s="13">
        <v>49.99</v>
      </c>
      <c r="D461" s="34" t="s">
        <v>599</v>
      </c>
      <c r="E461" s="15" t="s">
        <v>320</v>
      </c>
      <c r="F461" s="25" t="s">
        <v>600</v>
      </c>
    </row>
    <row r="462" spans="1:6" ht="15.4" x14ac:dyDescent="0.45">
      <c r="A462" s="22">
        <v>44012</v>
      </c>
      <c r="B462" s="32" t="s">
        <v>13</v>
      </c>
      <c r="C462" s="13">
        <v>404.95</v>
      </c>
      <c r="D462" s="34" t="s">
        <v>601</v>
      </c>
      <c r="E462" s="15" t="s">
        <v>320</v>
      </c>
      <c r="F462" s="25" t="s">
        <v>602</v>
      </c>
    </row>
    <row r="463" spans="1:6" ht="15.4" x14ac:dyDescent="0.45">
      <c r="A463" s="22">
        <v>44012</v>
      </c>
      <c r="B463" s="32" t="s">
        <v>13</v>
      </c>
      <c r="C463" s="13">
        <v>11.99</v>
      </c>
      <c r="D463" s="34" t="s">
        <v>603</v>
      </c>
      <c r="E463" s="15" t="s">
        <v>320</v>
      </c>
      <c r="F463" s="25" t="s">
        <v>604</v>
      </c>
    </row>
    <row r="464" spans="1:6" ht="15.4" x14ac:dyDescent="0.45">
      <c r="A464" s="22">
        <v>44012</v>
      </c>
      <c r="B464" s="32" t="s">
        <v>13</v>
      </c>
      <c r="C464" s="13">
        <v>31.92</v>
      </c>
      <c r="D464" s="34" t="s">
        <v>605</v>
      </c>
      <c r="E464" s="15" t="s">
        <v>320</v>
      </c>
      <c r="F464" s="25" t="s">
        <v>604</v>
      </c>
    </row>
    <row r="465" spans="1:6" ht="15.4" x14ac:dyDescent="0.45">
      <c r="A465" s="22">
        <v>44012</v>
      </c>
      <c r="B465" s="32" t="s">
        <v>13</v>
      </c>
      <c r="C465" s="13">
        <v>7.99</v>
      </c>
      <c r="D465" s="34" t="s">
        <v>606</v>
      </c>
      <c r="E465" s="15" t="s">
        <v>320</v>
      </c>
      <c r="F465" s="25" t="s">
        <v>604</v>
      </c>
    </row>
    <row r="466" spans="1:6" ht="15.4" x14ac:dyDescent="0.45">
      <c r="A466" s="22">
        <v>44012</v>
      </c>
      <c r="B466" s="32" t="s">
        <v>13</v>
      </c>
      <c r="C466" s="13">
        <v>9.99</v>
      </c>
      <c r="D466" s="34" t="s">
        <v>607</v>
      </c>
      <c r="E466" s="15" t="s">
        <v>320</v>
      </c>
      <c r="F466" s="25" t="s">
        <v>604</v>
      </c>
    </row>
    <row r="467" spans="1:6" ht="15.4" x14ac:dyDescent="0.45">
      <c r="A467" s="22">
        <v>44012</v>
      </c>
      <c r="B467" s="32" t="s">
        <v>13</v>
      </c>
      <c r="C467" s="13">
        <v>6.99</v>
      </c>
      <c r="D467" s="34" t="s">
        <v>608</v>
      </c>
      <c r="E467" s="15" t="s">
        <v>320</v>
      </c>
      <c r="F467" s="25" t="s">
        <v>604</v>
      </c>
    </row>
    <row r="468" spans="1:6" ht="15.4" x14ac:dyDescent="0.45">
      <c r="A468" s="22">
        <v>44012</v>
      </c>
      <c r="B468" s="32" t="s">
        <v>13</v>
      </c>
      <c r="C468" s="13">
        <v>8.99</v>
      </c>
      <c r="D468" s="34" t="s">
        <v>609</v>
      </c>
      <c r="E468" s="15" t="s">
        <v>320</v>
      </c>
      <c r="F468" s="25" t="s">
        <v>604</v>
      </c>
    </row>
    <row r="469" spans="1:6" ht="15.4" x14ac:dyDescent="0.45">
      <c r="A469" s="22">
        <v>44012</v>
      </c>
      <c r="B469" s="32" t="s">
        <v>13</v>
      </c>
      <c r="C469" s="13">
        <v>39.96</v>
      </c>
      <c r="D469" s="34" t="s">
        <v>610</v>
      </c>
      <c r="E469" s="15" t="s">
        <v>320</v>
      </c>
      <c r="F469" s="25" t="s">
        <v>604</v>
      </c>
    </row>
    <row r="470" spans="1:6" ht="15.4" x14ac:dyDescent="0.45">
      <c r="A470" s="22">
        <v>44012</v>
      </c>
      <c r="B470" s="32" t="s">
        <v>13</v>
      </c>
      <c r="C470" s="13">
        <v>27.56</v>
      </c>
      <c r="D470" s="34" t="s">
        <v>611</v>
      </c>
      <c r="E470" s="15" t="s">
        <v>320</v>
      </c>
      <c r="F470" s="25" t="s">
        <v>604</v>
      </c>
    </row>
    <row r="471" spans="1:6" ht="15.4" x14ac:dyDescent="0.45">
      <c r="A471" s="22">
        <v>44012</v>
      </c>
      <c r="B471" s="32" t="s">
        <v>13</v>
      </c>
      <c r="C471" s="13">
        <v>16.96</v>
      </c>
      <c r="D471" s="34" t="s">
        <v>612</v>
      </c>
      <c r="E471" s="15" t="s">
        <v>320</v>
      </c>
      <c r="F471" s="25" t="s">
        <v>604</v>
      </c>
    </row>
    <row r="472" spans="1:6" ht="15.4" x14ac:dyDescent="0.45">
      <c r="A472" s="22">
        <v>44012</v>
      </c>
      <c r="B472" s="32" t="s">
        <v>13</v>
      </c>
      <c r="C472" s="13">
        <v>42.199999999999996</v>
      </c>
      <c r="D472" s="34" t="s">
        <v>613</v>
      </c>
      <c r="E472" s="15" t="s">
        <v>320</v>
      </c>
      <c r="F472" s="25" t="s">
        <v>604</v>
      </c>
    </row>
    <row r="473" spans="1:6" ht="15.4" x14ac:dyDescent="0.45">
      <c r="A473" s="22">
        <v>44012</v>
      </c>
      <c r="B473" s="32" t="s">
        <v>13</v>
      </c>
      <c r="C473" s="13">
        <v>7.98</v>
      </c>
      <c r="D473" s="34" t="s">
        <v>614</v>
      </c>
      <c r="E473" s="15" t="s">
        <v>320</v>
      </c>
      <c r="F473" s="25" t="s">
        <v>604</v>
      </c>
    </row>
    <row r="474" spans="1:6" ht="15.4" x14ac:dyDescent="0.45">
      <c r="A474" s="22">
        <v>44012</v>
      </c>
      <c r="B474" s="32" t="s">
        <v>13</v>
      </c>
      <c r="C474" s="13">
        <v>5.98</v>
      </c>
      <c r="D474" s="34" t="s">
        <v>615</v>
      </c>
      <c r="E474" s="15" t="s">
        <v>320</v>
      </c>
      <c r="F474" s="25" t="s">
        <v>604</v>
      </c>
    </row>
    <row r="475" spans="1:6" ht="15.4" x14ac:dyDescent="0.45">
      <c r="A475" s="22">
        <v>44012</v>
      </c>
      <c r="B475" s="32" t="s">
        <v>13</v>
      </c>
      <c r="C475" s="13">
        <v>26.97</v>
      </c>
      <c r="D475" s="34" t="s">
        <v>616</v>
      </c>
      <c r="E475" s="15" t="s">
        <v>320</v>
      </c>
      <c r="F475" s="25" t="s">
        <v>604</v>
      </c>
    </row>
    <row r="476" spans="1:6" ht="15.4" x14ac:dyDescent="0.45">
      <c r="A476" s="22">
        <v>44012</v>
      </c>
      <c r="B476" s="32" t="s">
        <v>13</v>
      </c>
      <c r="C476" s="13">
        <v>496.12</v>
      </c>
      <c r="D476" s="34" t="s">
        <v>617</v>
      </c>
      <c r="E476" s="15" t="s">
        <v>320</v>
      </c>
      <c r="F476" s="25" t="s">
        <v>618</v>
      </c>
    </row>
    <row r="477" spans="1:6" ht="15.4" x14ac:dyDescent="0.45">
      <c r="A477" s="22">
        <v>44012</v>
      </c>
      <c r="B477" s="32" t="s">
        <v>13</v>
      </c>
      <c r="C477" s="13">
        <v>1196.99</v>
      </c>
      <c r="D477" s="34" t="s">
        <v>315</v>
      </c>
      <c r="E477" s="15" t="s">
        <v>248</v>
      </c>
      <c r="F477" s="25" t="s">
        <v>624</v>
      </c>
    </row>
    <row r="478" spans="1:6" ht="15.4" x14ac:dyDescent="0.45">
      <c r="A478" s="22">
        <v>44012</v>
      </c>
      <c r="B478" s="32" t="s">
        <v>619</v>
      </c>
      <c r="C478" s="13">
        <v>25.03</v>
      </c>
      <c r="D478" s="34" t="s">
        <v>678</v>
      </c>
      <c r="E478" s="15" t="s">
        <v>491</v>
      </c>
      <c r="F478" s="25" t="s">
        <v>620</v>
      </c>
    </row>
    <row r="479" spans="1:6" ht="15.4" x14ac:dyDescent="0.45">
      <c r="A479" s="22">
        <v>44012</v>
      </c>
      <c r="B479" s="32" t="s">
        <v>621</v>
      </c>
      <c r="C479" s="13">
        <v>397.05</v>
      </c>
      <c r="D479" s="34" t="s">
        <v>622</v>
      </c>
      <c r="E479" s="15" t="s">
        <v>491</v>
      </c>
      <c r="F479" s="25">
        <v>9086548101</v>
      </c>
    </row>
    <row r="480" spans="1:6" ht="15.4" x14ac:dyDescent="0.45">
      <c r="A480" s="22">
        <v>44012</v>
      </c>
      <c r="B480" s="32" t="s">
        <v>629</v>
      </c>
      <c r="C480" s="13">
        <v>847.2</v>
      </c>
      <c r="D480" s="34" t="s">
        <v>315</v>
      </c>
      <c r="E480" s="15" t="s">
        <v>248</v>
      </c>
      <c r="F480" s="25">
        <v>9498338061</v>
      </c>
    </row>
    <row r="481" spans="1:6" ht="15.4" x14ac:dyDescent="0.45">
      <c r="A481" s="22">
        <v>44012</v>
      </c>
      <c r="B481" s="32" t="s">
        <v>629</v>
      </c>
      <c r="C481" s="13">
        <v>554.29999999999995</v>
      </c>
      <c r="D481" s="34" t="s">
        <v>315</v>
      </c>
      <c r="E481" s="15" t="s">
        <v>248</v>
      </c>
      <c r="F481" s="25">
        <v>9501724075</v>
      </c>
    </row>
    <row r="482" spans="1:6" ht="15.4" x14ac:dyDescent="0.45">
      <c r="A482" s="22">
        <v>44012</v>
      </c>
      <c r="B482" s="32" t="s">
        <v>18</v>
      </c>
      <c r="C482" s="13">
        <v>38.24</v>
      </c>
      <c r="D482" s="34" t="s">
        <v>670</v>
      </c>
      <c r="E482" s="15" t="s">
        <v>246</v>
      </c>
      <c r="F482" s="25" t="s">
        <v>626</v>
      </c>
    </row>
    <row r="483" spans="1:6" ht="15.4" x14ac:dyDescent="0.45">
      <c r="A483" s="22">
        <v>44012</v>
      </c>
      <c r="B483" s="32" t="s">
        <v>630</v>
      </c>
      <c r="C483" s="13">
        <v>10.92</v>
      </c>
      <c r="D483" s="34" t="s">
        <v>631</v>
      </c>
      <c r="E483" s="15" t="s">
        <v>491</v>
      </c>
      <c r="F483" s="25" t="s">
        <v>632</v>
      </c>
    </row>
    <row r="484" spans="1:6" ht="15.4" x14ac:dyDescent="0.45">
      <c r="A484" s="22">
        <v>44012</v>
      </c>
      <c r="B484" s="32" t="s">
        <v>633</v>
      </c>
      <c r="C484" s="13">
        <v>471.64</v>
      </c>
      <c r="D484" s="34" t="s">
        <v>634</v>
      </c>
      <c r="E484" s="15" t="s">
        <v>248</v>
      </c>
      <c r="F484" s="25">
        <v>9008300735</v>
      </c>
    </row>
    <row r="485" spans="1:6" ht="15.4" x14ac:dyDescent="0.45">
      <c r="A485" s="22">
        <v>44012</v>
      </c>
      <c r="B485" s="32" t="s">
        <v>499</v>
      </c>
      <c r="C485" s="13">
        <v>25.66</v>
      </c>
      <c r="D485" s="34" t="s">
        <v>166</v>
      </c>
      <c r="E485" s="15" t="s">
        <v>491</v>
      </c>
      <c r="F485" s="25" t="s">
        <v>635</v>
      </c>
    </row>
    <row r="486" spans="1:6" ht="15.4" x14ac:dyDescent="0.45">
      <c r="A486" s="22">
        <v>44012</v>
      </c>
      <c r="B486" s="32" t="s">
        <v>636</v>
      </c>
      <c r="C486" s="13">
        <v>75</v>
      </c>
      <c r="D486" s="34" t="s">
        <v>27</v>
      </c>
      <c r="E486" s="15" t="s">
        <v>491</v>
      </c>
      <c r="F486" s="25" t="s">
        <v>637</v>
      </c>
    </row>
    <row r="487" spans="1:6" ht="30.75" x14ac:dyDescent="0.45">
      <c r="A487" s="22">
        <v>44012</v>
      </c>
      <c r="B487" s="32" t="s">
        <v>636</v>
      </c>
      <c r="C487" s="13">
        <v>101.25</v>
      </c>
      <c r="D487" s="34" t="s">
        <v>27</v>
      </c>
      <c r="E487" s="15" t="s">
        <v>491</v>
      </c>
      <c r="F487" s="25" t="s">
        <v>676</v>
      </c>
    </row>
    <row r="488" spans="1:6" ht="15.4" x14ac:dyDescent="0.45">
      <c r="A488" s="22">
        <v>44012</v>
      </c>
      <c r="B488" s="32" t="s">
        <v>567</v>
      </c>
      <c r="C488" s="13">
        <v>37.4</v>
      </c>
      <c r="D488" s="34" t="s">
        <v>166</v>
      </c>
      <c r="E488" s="15" t="s">
        <v>491</v>
      </c>
      <c r="F488" s="25" t="s">
        <v>638</v>
      </c>
    </row>
    <row r="489" spans="1:6" ht="15.4" x14ac:dyDescent="0.45">
      <c r="A489" s="22">
        <v>44012</v>
      </c>
      <c r="B489" s="32" t="s">
        <v>567</v>
      </c>
      <c r="C489" s="13">
        <v>7.48</v>
      </c>
      <c r="D489" s="34" t="s">
        <v>166</v>
      </c>
      <c r="E489" s="15" t="s">
        <v>491</v>
      </c>
      <c r="F489" s="25" t="s">
        <v>639</v>
      </c>
    </row>
    <row r="490" spans="1:6" ht="30.75" x14ac:dyDescent="0.45">
      <c r="A490" s="22">
        <v>44012</v>
      </c>
      <c r="B490" s="32" t="s">
        <v>671</v>
      </c>
      <c r="C490" s="13">
        <v>11.25</v>
      </c>
      <c r="D490" s="34" t="s">
        <v>27</v>
      </c>
      <c r="E490" s="15" t="s">
        <v>491</v>
      </c>
      <c r="F490" s="25" t="s">
        <v>640</v>
      </c>
    </row>
    <row r="491" spans="1:6" ht="30.75" x14ac:dyDescent="0.45">
      <c r="A491" s="22">
        <v>44012</v>
      </c>
      <c r="B491" s="32" t="s">
        <v>680</v>
      </c>
      <c r="C491" s="13">
        <v>24879.72</v>
      </c>
      <c r="D491" s="34" t="s">
        <v>473</v>
      </c>
      <c r="E491" s="15" t="s">
        <v>248</v>
      </c>
      <c r="F491" s="25" t="s">
        <v>623</v>
      </c>
    </row>
    <row r="492" spans="1:6" ht="30.75" x14ac:dyDescent="0.45">
      <c r="A492" s="22">
        <v>44012</v>
      </c>
      <c r="B492" s="32" t="s">
        <v>19</v>
      </c>
      <c r="C492" s="13">
        <v>11.82</v>
      </c>
      <c r="D492" s="34" t="s">
        <v>225</v>
      </c>
      <c r="E492" s="15" t="s">
        <v>491</v>
      </c>
      <c r="F492" s="25" t="s">
        <v>627</v>
      </c>
    </row>
    <row r="493" spans="1:6" ht="30.75" x14ac:dyDescent="0.45">
      <c r="A493" s="22">
        <v>44012</v>
      </c>
      <c r="B493" s="32" t="s">
        <v>19</v>
      </c>
      <c r="C493" s="13">
        <v>30.68</v>
      </c>
      <c r="D493" s="34" t="s">
        <v>239</v>
      </c>
      <c r="E493" s="15" t="s">
        <v>491</v>
      </c>
      <c r="F493" s="25" t="s">
        <v>628</v>
      </c>
    </row>
    <row r="494" spans="1:6" ht="15.4" x14ac:dyDescent="0.45">
      <c r="A494" s="22">
        <v>44012</v>
      </c>
      <c r="B494" s="32" t="s">
        <v>19</v>
      </c>
      <c r="C494" s="13">
        <v>7.92</v>
      </c>
      <c r="D494" s="34" t="s">
        <v>239</v>
      </c>
      <c r="E494" s="15" t="s">
        <v>246</v>
      </c>
      <c r="F494" s="25" t="s">
        <v>625</v>
      </c>
    </row>
    <row r="495" spans="1:6" ht="15.4" x14ac:dyDescent="0.45">
      <c r="A495" s="22">
        <v>44012</v>
      </c>
      <c r="B495" s="32" t="s">
        <v>19</v>
      </c>
      <c r="C495" s="13">
        <v>38.96</v>
      </c>
      <c r="D495" s="34" t="s">
        <v>670</v>
      </c>
      <c r="E495" s="15" t="s">
        <v>246</v>
      </c>
      <c r="F495" s="25" t="s">
        <v>625</v>
      </c>
    </row>
    <row r="496" spans="1:6" ht="15.4" x14ac:dyDescent="0.45">
      <c r="A496" s="22">
        <v>44012</v>
      </c>
      <c r="B496" s="32" t="s">
        <v>19</v>
      </c>
      <c r="C496" s="13">
        <v>3.96</v>
      </c>
      <c r="D496" s="34" t="s">
        <v>166</v>
      </c>
      <c r="E496" s="15" t="s">
        <v>491</v>
      </c>
      <c r="F496" s="25" t="s">
        <v>641</v>
      </c>
    </row>
    <row r="497" spans="1:6" ht="15.4" x14ac:dyDescent="0.45">
      <c r="A497" s="22">
        <v>44012</v>
      </c>
      <c r="B497" s="32" t="s">
        <v>19</v>
      </c>
      <c r="C497" s="13">
        <v>3.96</v>
      </c>
      <c r="D497" s="34" t="s">
        <v>166</v>
      </c>
      <c r="E497" s="15" t="s">
        <v>491</v>
      </c>
      <c r="F497" s="25" t="s">
        <v>642</v>
      </c>
    </row>
    <row r="498" spans="1:6" ht="15.4" x14ac:dyDescent="0.45">
      <c r="A498" s="22">
        <v>44012</v>
      </c>
      <c r="B498" s="32" t="s">
        <v>19</v>
      </c>
      <c r="C498" s="13">
        <v>8.41</v>
      </c>
      <c r="D498" s="34" t="s">
        <v>166</v>
      </c>
      <c r="E498" s="15" t="s">
        <v>491</v>
      </c>
      <c r="F498" s="25" t="s">
        <v>643</v>
      </c>
    </row>
    <row r="499" spans="1:6" ht="15.4" x14ac:dyDescent="0.45">
      <c r="A499" s="22">
        <v>44012</v>
      </c>
      <c r="B499" s="32" t="s">
        <v>19</v>
      </c>
      <c r="C499" s="13">
        <v>3.96</v>
      </c>
      <c r="D499" s="34" t="s">
        <v>166</v>
      </c>
      <c r="E499" s="15" t="s">
        <v>491</v>
      </c>
      <c r="F499" s="25" t="s">
        <v>644</v>
      </c>
    </row>
    <row r="500" spans="1:6" ht="30.75" x14ac:dyDescent="0.45">
      <c r="A500" s="22">
        <v>44012</v>
      </c>
      <c r="B500" s="32" t="s">
        <v>19</v>
      </c>
      <c r="C500" s="13">
        <v>44.88</v>
      </c>
      <c r="D500" s="34" t="s">
        <v>645</v>
      </c>
      <c r="E500" s="15" t="s">
        <v>491</v>
      </c>
      <c r="F500" s="25" t="s">
        <v>646</v>
      </c>
    </row>
    <row r="501" spans="1:6" ht="30.75" x14ac:dyDescent="0.45">
      <c r="A501" s="22">
        <v>44012</v>
      </c>
      <c r="B501" s="32" t="s">
        <v>19</v>
      </c>
      <c r="C501" s="13">
        <v>89.76</v>
      </c>
      <c r="D501" s="34" t="s">
        <v>645</v>
      </c>
      <c r="E501" s="15" t="s">
        <v>491</v>
      </c>
      <c r="F501" s="25" t="s">
        <v>647</v>
      </c>
    </row>
    <row r="502" spans="1:6" ht="30.75" x14ac:dyDescent="0.45">
      <c r="A502" s="22">
        <v>44012</v>
      </c>
      <c r="B502" s="32" t="s">
        <v>19</v>
      </c>
      <c r="C502" s="13">
        <v>19.88</v>
      </c>
      <c r="D502" s="34" t="s">
        <v>645</v>
      </c>
      <c r="E502" s="15" t="s">
        <v>491</v>
      </c>
      <c r="F502" s="25" t="s">
        <v>648</v>
      </c>
    </row>
    <row r="503" spans="1:6" ht="30.75" x14ac:dyDescent="0.45">
      <c r="A503" s="22">
        <v>44012</v>
      </c>
      <c r="B503" s="32" t="s">
        <v>19</v>
      </c>
      <c r="C503" s="13">
        <v>79.760000000000005</v>
      </c>
      <c r="D503" s="34" t="s">
        <v>645</v>
      </c>
      <c r="E503" s="15" t="s">
        <v>491</v>
      </c>
      <c r="F503" s="25" t="s">
        <v>649</v>
      </c>
    </row>
    <row r="504" spans="1:6" ht="30.75" x14ac:dyDescent="0.45">
      <c r="A504" s="22">
        <v>44012</v>
      </c>
      <c r="B504" s="32" t="s">
        <v>19</v>
      </c>
      <c r="C504" s="13">
        <v>89.76</v>
      </c>
      <c r="D504" s="34" t="s">
        <v>645</v>
      </c>
      <c r="E504" s="15" t="s">
        <v>491</v>
      </c>
      <c r="F504" s="25" t="s">
        <v>650</v>
      </c>
    </row>
    <row r="505" spans="1:6" ht="30.75" x14ac:dyDescent="0.45">
      <c r="A505" s="22">
        <v>44012</v>
      </c>
      <c r="B505" s="32" t="s">
        <v>19</v>
      </c>
      <c r="C505" s="13">
        <v>89.76</v>
      </c>
      <c r="D505" s="34" t="s">
        <v>645</v>
      </c>
      <c r="E505" s="15" t="s">
        <v>491</v>
      </c>
      <c r="F505" s="25" t="s">
        <v>651</v>
      </c>
    </row>
    <row r="506" spans="1:6" ht="30.75" x14ac:dyDescent="0.45">
      <c r="A506" s="22">
        <v>44012</v>
      </c>
      <c r="B506" s="32" t="s">
        <v>19</v>
      </c>
      <c r="C506" s="13">
        <v>44.88</v>
      </c>
      <c r="D506" s="34" t="s">
        <v>645</v>
      </c>
      <c r="E506" s="15" t="s">
        <v>491</v>
      </c>
      <c r="F506" s="25" t="s">
        <v>652</v>
      </c>
    </row>
    <row r="507" spans="1:6" ht="30.75" x14ac:dyDescent="0.45">
      <c r="A507" s="22">
        <v>44012</v>
      </c>
      <c r="B507" s="32" t="s">
        <v>19</v>
      </c>
      <c r="C507" s="13">
        <v>89.76</v>
      </c>
      <c r="D507" s="34" t="s">
        <v>645</v>
      </c>
      <c r="E507" s="15" t="s">
        <v>491</v>
      </c>
      <c r="F507" s="25" t="s">
        <v>653</v>
      </c>
    </row>
    <row r="508" spans="1:6" ht="30.75" x14ac:dyDescent="0.45">
      <c r="A508" s="22">
        <v>44012</v>
      </c>
      <c r="B508" s="32" t="s">
        <v>19</v>
      </c>
      <c r="C508" s="13">
        <v>119.76</v>
      </c>
      <c r="D508" s="34" t="s">
        <v>645</v>
      </c>
      <c r="E508" s="15" t="s">
        <v>491</v>
      </c>
      <c r="F508" s="25" t="s">
        <v>654</v>
      </c>
    </row>
    <row r="509" spans="1:6" ht="30.75" x14ac:dyDescent="0.45">
      <c r="A509" s="22">
        <v>44012</v>
      </c>
      <c r="B509" s="32" t="s">
        <v>19</v>
      </c>
      <c r="C509" s="13">
        <v>89.76</v>
      </c>
      <c r="D509" s="34" t="s">
        <v>645</v>
      </c>
      <c r="E509" s="15" t="s">
        <v>491</v>
      </c>
      <c r="F509" s="25" t="s">
        <v>655</v>
      </c>
    </row>
    <row r="510" spans="1:6" ht="30.75" x14ac:dyDescent="0.45">
      <c r="A510" s="22">
        <v>44012</v>
      </c>
      <c r="B510" s="32" t="s">
        <v>19</v>
      </c>
      <c r="C510" s="13">
        <v>79.760000000000005</v>
      </c>
      <c r="D510" s="34" t="s">
        <v>645</v>
      </c>
      <c r="E510" s="15" t="s">
        <v>491</v>
      </c>
      <c r="F510" s="25" t="s">
        <v>656</v>
      </c>
    </row>
    <row r="511" spans="1:6" ht="30.75" x14ac:dyDescent="0.45">
      <c r="A511" s="22">
        <v>44012</v>
      </c>
      <c r="B511" s="32" t="s">
        <v>19</v>
      </c>
      <c r="C511" s="13">
        <v>19.88</v>
      </c>
      <c r="D511" s="34" t="s">
        <v>645</v>
      </c>
      <c r="E511" s="15" t="s">
        <v>491</v>
      </c>
      <c r="F511" s="25" t="s">
        <v>657</v>
      </c>
    </row>
    <row r="512" spans="1:6" ht="30.75" x14ac:dyDescent="0.45">
      <c r="A512" s="22">
        <v>44012</v>
      </c>
      <c r="B512" s="32" t="s">
        <v>19</v>
      </c>
      <c r="C512" s="13">
        <v>79.760000000000005</v>
      </c>
      <c r="D512" s="34" t="s">
        <v>645</v>
      </c>
      <c r="E512" s="15" t="s">
        <v>491</v>
      </c>
      <c r="F512" s="25" t="s">
        <v>658</v>
      </c>
    </row>
    <row r="513" spans="1:6" ht="30.75" x14ac:dyDescent="0.45">
      <c r="A513" s="22">
        <v>44012</v>
      </c>
      <c r="B513" s="32" t="s">
        <v>19</v>
      </c>
      <c r="C513" s="13">
        <v>79.760000000000005</v>
      </c>
      <c r="D513" s="34" t="s">
        <v>645</v>
      </c>
      <c r="E513" s="15" t="s">
        <v>491</v>
      </c>
      <c r="F513" s="25" t="s">
        <v>659</v>
      </c>
    </row>
    <row r="514" spans="1:6" ht="30.75" x14ac:dyDescent="0.45">
      <c r="A514" s="22">
        <v>44012</v>
      </c>
      <c r="B514" s="32" t="s">
        <v>19</v>
      </c>
      <c r="C514" s="13">
        <v>89.76</v>
      </c>
      <c r="D514" s="34" t="s">
        <v>645</v>
      </c>
      <c r="E514" s="15" t="s">
        <v>491</v>
      </c>
      <c r="F514" s="25" t="s">
        <v>660</v>
      </c>
    </row>
    <row r="515" spans="1:6" ht="30.75" x14ac:dyDescent="0.45">
      <c r="A515" s="22">
        <v>44012</v>
      </c>
      <c r="B515" s="32" t="s">
        <v>19</v>
      </c>
      <c r="C515" s="13">
        <v>39.880000000000003</v>
      </c>
      <c r="D515" s="34" t="s">
        <v>645</v>
      </c>
      <c r="E515" s="15" t="s">
        <v>491</v>
      </c>
      <c r="F515" s="25" t="s">
        <v>661</v>
      </c>
    </row>
    <row r="516" spans="1:6" ht="30.75" x14ac:dyDescent="0.45">
      <c r="A516" s="22">
        <v>44012</v>
      </c>
      <c r="B516" s="32" t="s">
        <v>19</v>
      </c>
      <c r="C516" s="13">
        <v>79.760000000000005</v>
      </c>
      <c r="D516" s="34" t="s">
        <v>645</v>
      </c>
      <c r="E516" s="15" t="s">
        <v>491</v>
      </c>
      <c r="F516" s="25" t="s">
        <v>662</v>
      </c>
    </row>
    <row r="517" spans="1:6" ht="30.75" x14ac:dyDescent="0.45">
      <c r="A517" s="22">
        <v>44012</v>
      </c>
      <c r="B517" s="32" t="s">
        <v>19</v>
      </c>
      <c r="C517" s="13">
        <v>39.880000000000003</v>
      </c>
      <c r="D517" s="34" t="s">
        <v>645</v>
      </c>
      <c r="E517" s="15" t="s">
        <v>491</v>
      </c>
      <c r="F517" s="25" t="s">
        <v>663</v>
      </c>
    </row>
    <row r="518" spans="1:6" ht="15.4" x14ac:dyDescent="0.45">
      <c r="A518" s="22">
        <v>44012</v>
      </c>
      <c r="B518" s="32" t="s">
        <v>73</v>
      </c>
      <c r="C518" s="13">
        <v>93.44</v>
      </c>
      <c r="D518" s="34" t="s">
        <v>166</v>
      </c>
      <c r="E518" s="15" t="s">
        <v>491</v>
      </c>
      <c r="F518" s="25" t="s">
        <v>664</v>
      </c>
    </row>
    <row r="519" spans="1:6" ht="15.4" x14ac:dyDescent="0.45">
      <c r="A519" s="22">
        <v>44012</v>
      </c>
      <c r="B519" s="32" t="s">
        <v>73</v>
      </c>
      <c r="C519" s="13">
        <v>280.32</v>
      </c>
      <c r="D519" s="34" t="s">
        <v>166</v>
      </c>
      <c r="E519" s="15" t="s">
        <v>491</v>
      </c>
      <c r="F519" s="25" t="s">
        <v>665</v>
      </c>
    </row>
    <row r="520" spans="1:6" ht="15.4" x14ac:dyDescent="0.45">
      <c r="A520" s="62"/>
      <c r="B520" s="63"/>
      <c r="C520" s="64"/>
      <c r="D520" s="67"/>
      <c r="E520" s="77"/>
      <c r="F520" s="67"/>
    </row>
    <row r="521" spans="1:6" ht="15.4" x14ac:dyDescent="0.45">
      <c r="A521" s="80">
        <v>44014</v>
      </c>
      <c r="B521" s="81" t="s">
        <v>13</v>
      </c>
      <c r="C521" s="82">
        <v>215.34</v>
      </c>
      <c r="D521" s="34" t="s">
        <v>755</v>
      </c>
      <c r="E521" s="25" t="s">
        <v>252</v>
      </c>
      <c r="F521" s="25" t="s">
        <v>827</v>
      </c>
    </row>
    <row r="522" spans="1:6" ht="15.4" x14ac:dyDescent="0.45">
      <c r="A522" s="80">
        <v>44014</v>
      </c>
      <c r="B522" s="81" t="s">
        <v>13</v>
      </c>
      <c r="C522" s="82">
        <v>145.41999999999999</v>
      </c>
      <c r="D522" s="34" t="s">
        <v>755</v>
      </c>
      <c r="E522" s="25" t="s">
        <v>252</v>
      </c>
      <c r="F522" s="25" t="s">
        <v>828</v>
      </c>
    </row>
    <row r="523" spans="1:6" ht="15.4" x14ac:dyDescent="0.45">
      <c r="A523" s="80">
        <v>44014</v>
      </c>
      <c r="B523" s="81" t="s">
        <v>13</v>
      </c>
      <c r="C523" s="82">
        <v>59.98</v>
      </c>
      <c r="D523" s="34" t="s">
        <v>755</v>
      </c>
      <c r="E523" s="25" t="s">
        <v>252</v>
      </c>
      <c r="F523" s="25" t="s">
        <v>829</v>
      </c>
    </row>
    <row r="524" spans="1:6" ht="15.4" x14ac:dyDescent="0.45">
      <c r="A524" s="80">
        <v>44014</v>
      </c>
      <c r="B524" s="81" t="s">
        <v>13</v>
      </c>
      <c r="C524" s="82">
        <v>35.14</v>
      </c>
      <c r="D524" s="34" t="s">
        <v>755</v>
      </c>
      <c r="E524" s="25" t="s">
        <v>252</v>
      </c>
      <c r="F524" s="25" t="s">
        <v>830</v>
      </c>
    </row>
    <row r="525" spans="1:6" ht="15.4" x14ac:dyDescent="0.45">
      <c r="A525" s="80">
        <v>44014</v>
      </c>
      <c r="B525" s="81" t="s">
        <v>13</v>
      </c>
      <c r="C525" s="82">
        <v>13.99</v>
      </c>
      <c r="D525" s="34" t="s">
        <v>755</v>
      </c>
      <c r="E525" s="25" t="s">
        <v>252</v>
      </c>
      <c r="F525" s="25" t="s">
        <v>831</v>
      </c>
    </row>
    <row r="526" spans="1:6" ht="15.4" x14ac:dyDescent="0.45">
      <c r="A526" s="80">
        <v>44014</v>
      </c>
      <c r="B526" s="81" t="s">
        <v>855</v>
      </c>
      <c r="C526" s="82">
        <v>143.97999999999999</v>
      </c>
      <c r="D526" s="34" t="s">
        <v>856</v>
      </c>
      <c r="E526" s="25" t="s">
        <v>686</v>
      </c>
      <c r="F526" s="25" t="s">
        <v>857</v>
      </c>
    </row>
    <row r="527" spans="1:6" ht="15.4" x14ac:dyDescent="0.45">
      <c r="A527" s="80">
        <v>44014</v>
      </c>
      <c r="B527" s="81" t="s">
        <v>693</v>
      </c>
      <c r="C527" s="82">
        <v>250</v>
      </c>
      <c r="D527" s="34" t="s">
        <v>734</v>
      </c>
      <c r="E527" s="25" t="s">
        <v>244</v>
      </c>
      <c r="F527" s="25">
        <v>193041</v>
      </c>
    </row>
    <row r="528" spans="1:6" ht="15.4" x14ac:dyDescent="0.45">
      <c r="A528" s="80">
        <v>44014</v>
      </c>
      <c r="B528" s="81" t="s">
        <v>693</v>
      </c>
      <c r="C528" s="82">
        <v>250</v>
      </c>
      <c r="D528" s="34" t="s">
        <v>734</v>
      </c>
      <c r="E528" s="25" t="s">
        <v>243</v>
      </c>
      <c r="F528" s="25">
        <v>193041</v>
      </c>
    </row>
    <row r="529" spans="1:6" ht="15.4" x14ac:dyDescent="0.45">
      <c r="A529" s="80">
        <v>44014</v>
      </c>
      <c r="B529" s="81" t="s">
        <v>69</v>
      </c>
      <c r="C529" s="82">
        <v>500</v>
      </c>
      <c r="D529" s="34" t="s">
        <v>745</v>
      </c>
      <c r="E529" s="25" t="s">
        <v>244</v>
      </c>
      <c r="F529" s="25" t="s">
        <v>792</v>
      </c>
    </row>
    <row r="530" spans="1:6" ht="15.4" x14ac:dyDescent="0.45">
      <c r="A530" s="80">
        <v>44014</v>
      </c>
      <c r="B530" s="81" t="s">
        <v>69</v>
      </c>
      <c r="C530" s="82">
        <v>500</v>
      </c>
      <c r="D530" s="34" t="s">
        <v>71</v>
      </c>
      <c r="E530" s="25" t="s">
        <v>243</v>
      </c>
      <c r="F530" s="25" t="s">
        <v>792</v>
      </c>
    </row>
    <row r="531" spans="1:6" ht="15.4" x14ac:dyDescent="0.45">
      <c r="A531" s="80">
        <v>44014</v>
      </c>
      <c r="B531" s="81" t="s">
        <v>710</v>
      </c>
      <c r="C531" s="82">
        <v>6785</v>
      </c>
      <c r="D531" s="34" t="s">
        <v>873</v>
      </c>
      <c r="E531" s="25" t="s">
        <v>324</v>
      </c>
      <c r="F531" s="25" t="s">
        <v>811</v>
      </c>
    </row>
    <row r="532" spans="1:6" ht="30.75" x14ac:dyDescent="0.45">
      <c r="A532" s="80">
        <v>44014</v>
      </c>
      <c r="B532" s="81" t="s">
        <v>696</v>
      </c>
      <c r="C532" s="82">
        <v>30.14</v>
      </c>
      <c r="D532" s="34" t="s">
        <v>738</v>
      </c>
      <c r="E532" s="25" t="s">
        <v>244</v>
      </c>
      <c r="F532" s="25" t="s">
        <v>783</v>
      </c>
    </row>
    <row r="533" spans="1:6" ht="30.75" x14ac:dyDescent="0.45">
      <c r="A533" s="80">
        <v>44014</v>
      </c>
      <c r="B533" s="81" t="s">
        <v>696</v>
      </c>
      <c r="C533" s="82">
        <v>4.5199999999999996</v>
      </c>
      <c r="D533" s="34" t="s">
        <v>739</v>
      </c>
      <c r="E533" s="25" t="s">
        <v>244</v>
      </c>
      <c r="F533" s="25" t="s">
        <v>783</v>
      </c>
    </row>
    <row r="534" spans="1:6" ht="30.75" x14ac:dyDescent="0.45">
      <c r="A534" s="80">
        <v>44014</v>
      </c>
      <c r="B534" s="81" t="s">
        <v>690</v>
      </c>
      <c r="C534" s="82">
        <v>8.49</v>
      </c>
      <c r="D534" s="34" t="s">
        <v>726</v>
      </c>
      <c r="E534" s="25" t="s">
        <v>313</v>
      </c>
      <c r="F534" s="25" t="s">
        <v>783</v>
      </c>
    </row>
    <row r="535" spans="1:6" ht="15.4" x14ac:dyDescent="0.45">
      <c r="A535" s="80">
        <v>44015</v>
      </c>
      <c r="B535" s="81" t="s">
        <v>853</v>
      </c>
      <c r="C535" s="82">
        <v>125.69</v>
      </c>
      <c r="D535" s="34" t="s">
        <v>854</v>
      </c>
      <c r="E535" s="25" t="s">
        <v>686</v>
      </c>
      <c r="F535" s="25">
        <v>10399672</v>
      </c>
    </row>
    <row r="536" spans="1:6" ht="15.4" x14ac:dyDescent="0.45">
      <c r="A536" s="80">
        <v>44015</v>
      </c>
      <c r="B536" s="81" t="s">
        <v>858</v>
      </c>
      <c r="C536" s="82">
        <v>341.64</v>
      </c>
      <c r="D536" s="34" t="s">
        <v>859</v>
      </c>
      <c r="E536" s="25" t="s">
        <v>686</v>
      </c>
      <c r="F536" s="25">
        <v>412060909</v>
      </c>
    </row>
    <row r="537" spans="1:6" ht="30.75" x14ac:dyDescent="0.45">
      <c r="A537" s="80">
        <v>44021</v>
      </c>
      <c r="B537" s="81" t="s">
        <v>13</v>
      </c>
      <c r="C537" s="82">
        <v>67.040000000000006</v>
      </c>
      <c r="D537" s="34" t="s">
        <v>750</v>
      </c>
      <c r="E537" s="25" t="s">
        <v>669</v>
      </c>
      <c r="F537" s="25" t="s">
        <v>818</v>
      </c>
    </row>
    <row r="538" spans="1:6" ht="30.75" x14ac:dyDescent="0.45">
      <c r="A538" s="80">
        <v>44021</v>
      </c>
      <c r="B538" s="81" t="s">
        <v>13</v>
      </c>
      <c r="C538" s="82">
        <v>67.040000000000006</v>
      </c>
      <c r="D538" s="34" t="s">
        <v>750</v>
      </c>
      <c r="E538" s="25" t="s">
        <v>669</v>
      </c>
      <c r="F538" s="25" t="s">
        <v>819</v>
      </c>
    </row>
    <row r="539" spans="1:6" ht="15.4" x14ac:dyDescent="0.45">
      <c r="A539" s="80">
        <v>44021</v>
      </c>
      <c r="B539" s="81" t="s">
        <v>695</v>
      </c>
      <c r="C539" s="82">
        <v>440</v>
      </c>
      <c r="D539" s="34" t="s">
        <v>736</v>
      </c>
      <c r="E539" s="25" t="s">
        <v>243</v>
      </c>
      <c r="F539" s="25">
        <v>3826</v>
      </c>
    </row>
    <row r="540" spans="1:6" ht="15.4" x14ac:dyDescent="0.45">
      <c r="A540" s="80">
        <v>44021</v>
      </c>
      <c r="B540" s="81" t="s">
        <v>711</v>
      </c>
      <c r="C540" s="82">
        <v>12</v>
      </c>
      <c r="D540" s="34" t="s">
        <v>751</v>
      </c>
      <c r="E540" s="25" t="s">
        <v>259</v>
      </c>
      <c r="F540" s="25">
        <v>28482</v>
      </c>
    </row>
    <row r="541" spans="1:6" ht="30.75" x14ac:dyDescent="0.45">
      <c r="A541" s="80">
        <v>44021</v>
      </c>
      <c r="B541" s="81" t="s">
        <v>725</v>
      </c>
      <c r="C541" s="82">
        <v>35</v>
      </c>
      <c r="D541" s="34" t="s">
        <v>778</v>
      </c>
      <c r="E541" s="25" t="s">
        <v>899</v>
      </c>
      <c r="F541" s="25">
        <v>620076</v>
      </c>
    </row>
    <row r="542" spans="1:6" ht="30.75" x14ac:dyDescent="0.45">
      <c r="A542" s="80">
        <v>44021</v>
      </c>
      <c r="B542" s="81" t="s">
        <v>725</v>
      </c>
      <c r="C542" s="82">
        <v>35</v>
      </c>
      <c r="D542" s="34" t="s">
        <v>778</v>
      </c>
      <c r="E542" s="25" t="s">
        <v>899</v>
      </c>
      <c r="F542" s="25">
        <v>2965151</v>
      </c>
    </row>
    <row r="543" spans="1:6" ht="30.75" x14ac:dyDescent="0.45">
      <c r="A543" s="80">
        <v>44021</v>
      </c>
      <c r="B543" s="81" t="s">
        <v>46</v>
      </c>
      <c r="C543" s="82">
        <v>83.13</v>
      </c>
      <c r="D543" s="34" t="s">
        <v>760</v>
      </c>
      <c r="E543" s="25" t="s">
        <v>249</v>
      </c>
      <c r="F543" s="25" t="s">
        <v>836</v>
      </c>
    </row>
    <row r="544" spans="1:6" ht="15.4" x14ac:dyDescent="0.45">
      <c r="A544" s="80">
        <v>44021</v>
      </c>
      <c r="B544" s="81" t="s">
        <v>853</v>
      </c>
      <c r="C544" s="82">
        <f>136.06-10.37</f>
        <v>125.69</v>
      </c>
      <c r="D544" s="34" t="s">
        <v>854</v>
      </c>
      <c r="E544" s="25" t="s">
        <v>686</v>
      </c>
      <c r="F544" s="25">
        <v>9008452745</v>
      </c>
    </row>
    <row r="545" spans="1:6" ht="15.4" x14ac:dyDescent="0.45">
      <c r="A545" s="80">
        <v>44021</v>
      </c>
      <c r="B545" s="81" t="s">
        <v>565</v>
      </c>
      <c r="C545" s="82">
        <v>1680</v>
      </c>
      <c r="D545" s="34" t="s">
        <v>773</v>
      </c>
      <c r="E545" s="25" t="s">
        <v>250</v>
      </c>
      <c r="F545" s="25">
        <v>559555550</v>
      </c>
    </row>
    <row r="546" spans="1:6" ht="15.4" x14ac:dyDescent="0.45">
      <c r="A546" s="80">
        <v>44021</v>
      </c>
      <c r="B546" s="81" t="s">
        <v>851</v>
      </c>
      <c r="C546" s="82">
        <v>590</v>
      </c>
      <c r="D546" s="34" t="s">
        <v>852</v>
      </c>
      <c r="E546" s="25" t="s">
        <v>686</v>
      </c>
      <c r="F546" s="25">
        <v>9781</v>
      </c>
    </row>
    <row r="547" spans="1:6" ht="15.4" x14ac:dyDescent="0.45">
      <c r="A547" s="80">
        <v>44021</v>
      </c>
      <c r="B547" s="81" t="s">
        <v>714</v>
      </c>
      <c r="C547" s="82">
        <v>5450</v>
      </c>
      <c r="D547" s="34" t="s">
        <v>761</v>
      </c>
      <c r="E547" s="25" t="s">
        <v>249</v>
      </c>
      <c r="F547" s="25">
        <v>20060889</v>
      </c>
    </row>
    <row r="548" spans="1:6" ht="15.4" x14ac:dyDescent="0.45">
      <c r="A548" s="80">
        <v>44021</v>
      </c>
      <c r="B548" s="81" t="s">
        <v>714</v>
      </c>
      <c r="C548" s="82">
        <f>85+30</f>
        <v>115</v>
      </c>
      <c r="D548" s="34" t="s">
        <v>762</v>
      </c>
      <c r="E548" s="25" t="s">
        <v>249</v>
      </c>
      <c r="F548" s="25">
        <v>20060889</v>
      </c>
    </row>
    <row r="549" spans="1:6" ht="30.75" x14ac:dyDescent="0.45">
      <c r="A549" s="80">
        <v>44021</v>
      </c>
      <c r="B549" s="81" t="s">
        <v>712</v>
      </c>
      <c r="C549" s="82">
        <v>15.75</v>
      </c>
      <c r="D549" s="34" t="s">
        <v>871</v>
      </c>
      <c r="E549" s="25" t="s">
        <v>899</v>
      </c>
      <c r="F549" s="25" t="s">
        <v>821</v>
      </c>
    </row>
    <row r="550" spans="1:6" ht="30.75" x14ac:dyDescent="0.45">
      <c r="A550" s="80">
        <v>44021</v>
      </c>
      <c r="B550" s="81" t="s">
        <v>712</v>
      </c>
      <c r="C550" s="82">
        <v>15.75</v>
      </c>
      <c r="D550" s="34" t="s">
        <v>871</v>
      </c>
      <c r="E550" s="25" t="s">
        <v>899</v>
      </c>
      <c r="F550" s="25" t="s">
        <v>822</v>
      </c>
    </row>
    <row r="551" spans="1:6" ht="30.75" x14ac:dyDescent="0.45">
      <c r="A551" s="80">
        <v>44028</v>
      </c>
      <c r="B551" s="81" t="s">
        <v>717</v>
      </c>
      <c r="C551" s="82">
        <v>170.11</v>
      </c>
      <c r="D551" s="34" t="s">
        <v>765</v>
      </c>
      <c r="E551" s="25" t="s">
        <v>245</v>
      </c>
      <c r="F551" s="25">
        <v>29504</v>
      </c>
    </row>
    <row r="552" spans="1:6" ht="15.4" x14ac:dyDescent="0.45">
      <c r="A552" s="80">
        <v>44028</v>
      </c>
      <c r="B552" s="81" t="s">
        <v>13</v>
      </c>
      <c r="C552" s="82">
        <v>365.94</v>
      </c>
      <c r="D552" s="34" t="s">
        <v>748</v>
      </c>
      <c r="E552" s="25" t="s">
        <v>899</v>
      </c>
      <c r="F552" s="25" t="s">
        <v>801</v>
      </c>
    </row>
    <row r="553" spans="1:6" ht="15.4" x14ac:dyDescent="0.45">
      <c r="A553" s="80">
        <v>44028</v>
      </c>
      <c r="B553" s="81" t="s">
        <v>13</v>
      </c>
      <c r="C553" s="82">
        <v>169.79</v>
      </c>
      <c r="D553" s="34" t="s">
        <v>748</v>
      </c>
      <c r="E553" s="25" t="s">
        <v>899</v>
      </c>
      <c r="F553" s="25" t="s">
        <v>802</v>
      </c>
    </row>
    <row r="554" spans="1:6" ht="15.4" x14ac:dyDescent="0.45">
      <c r="A554" s="80">
        <v>44028</v>
      </c>
      <c r="B554" s="81" t="s">
        <v>13</v>
      </c>
      <c r="C554" s="82">
        <v>169.79</v>
      </c>
      <c r="D554" s="34" t="s">
        <v>748</v>
      </c>
      <c r="E554" s="25" t="s">
        <v>899</v>
      </c>
      <c r="F554" s="25" t="s">
        <v>803</v>
      </c>
    </row>
    <row r="555" spans="1:6" ht="15.4" x14ac:dyDescent="0.45">
      <c r="A555" s="80">
        <v>44028</v>
      </c>
      <c r="B555" s="81" t="s">
        <v>13</v>
      </c>
      <c r="C555" s="82">
        <v>169.79</v>
      </c>
      <c r="D555" s="34" t="s">
        <v>748</v>
      </c>
      <c r="E555" s="25" t="s">
        <v>899</v>
      </c>
      <c r="F555" s="25" t="s">
        <v>804</v>
      </c>
    </row>
    <row r="556" spans="1:6" ht="15.4" x14ac:dyDescent="0.45">
      <c r="A556" s="80">
        <v>44028</v>
      </c>
      <c r="B556" s="81" t="s">
        <v>13</v>
      </c>
      <c r="C556" s="82">
        <v>499.9</v>
      </c>
      <c r="D556" s="34" t="s">
        <v>748</v>
      </c>
      <c r="E556" s="25" t="s">
        <v>899</v>
      </c>
      <c r="F556" s="25" t="s">
        <v>805</v>
      </c>
    </row>
    <row r="557" spans="1:6" ht="15.4" x14ac:dyDescent="0.45">
      <c r="A557" s="80">
        <v>44028</v>
      </c>
      <c r="B557" s="81" t="s">
        <v>13</v>
      </c>
      <c r="C557" s="82">
        <v>81.98</v>
      </c>
      <c r="D557" s="34" t="s">
        <v>748</v>
      </c>
      <c r="E557" s="25" t="s">
        <v>899</v>
      </c>
      <c r="F557" s="25" t="s">
        <v>806</v>
      </c>
    </row>
    <row r="558" spans="1:6" ht="15.4" x14ac:dyDescent="0.45">
      <c r="A558" s="80">
        <v>44028</v>
      </c>
      <c r="B558" s="81" t="s">
        <v>13</v>
      </c>
      <c r="C558" s="82">
        <v>157.97</v>
      </c>
      <c r="D558" s="34" t="s">
        <v>748</v>
      </c>
      <c r="E558" s="25" t="s">
        <v>899</v>
      </c>
      <c r="F558" s="25" t="s">
        <v>807</v>
      </c>
    </row>
    <row r="559" spans="1:6" ht="15.4" x14ac:dyDescent="0.45">
      <c r="A559" s="80">
        <v>44028</v>
      </c>
      <c r="B559" s="81" t="s">
        <v>13</v>
      </c>
      <c r="C559" s="82">
        <v>233.96</v>
      </c>
      <c r="D559" s="34" t="s">
        <v>748</v>
      </c>
      <c r="E559" s="25" t="s">
        <v>899</v>
      </c>
      <c r="F559" s="25" t="s">
        <v>808</v>
      </c>
    </row>
    <row r="560" spans="1:6" ht="15.4" x14ac:dyDescent="0.45">
      <c r="A560" s="80">
        <v>44028</v>
      </c>
      <c r="B560" s="81" t="s">
        <v>481</v>
      </c>
      <c r="C560" s="82">
        <v>157.09</v>
      </c>
      <c r="D560" s="34" t="s">
        <v>766</v>
      </c>
      <c r="E560" s="25" t="s">
        <v>245</v>
      </c>
      <c r="F560" s="25" t="s">
        <v>838</v>
      </c>
    </row>
    <row r="561" spans="1:6" ht="15.4" x14ac:dyDescent="0.45">
      <c r="A561" s="80">
        <v>44028</v>
      </c>
      <c r="B561" s="81" t="s">
        <v>481</v>
      </c>
      <c r="C561" s="82">
        <v>1627.19</v>
      </c>
      <c r="D561" s="34" t="s">
        <v>767</v>
      </c>
      <c r="E561" s="25" t="s">
        <v>245</v>
      </c>
      <c r="F561" s="25" t="s">
        <v>839</v>
      </c>
    </row>
    <row r="562" spans="1:6" ht="15.4" x14ac:dyDescent="0.45">
      <c r="A562" s="80">
        <v>44028</v>
      </c>
      <c r="B562" s="81" t="s">
        <v>715</v>
      </c>
      <c r="C562" s="82">
        <v>5</v>
      </c>
      <c r="D562" s="34" t="s">
        <v>874</v>
      </c>
      <c r="E562" s="25" t="s">
        <v>245</v>
      </c>
      <c r="F562" s="25">
        <v>38637</v>
      </c>
    </row>
    <row r="563" spans="1:6" ht="30.75" x14ac:dyDescent="0.45">
      <c r="A563" s="80">
        <v>44028</v>
      </c>
      <c r="B563" s="81" t="s">
        <v>703</v>
      </c>
      <c r="C563" s="82">
        <v>237595</v>
      </c>
      <c r="D563" s="34" t="s">
        <v>875</v>
      </c>
      <c r="E563" s="25" t="s">
        <v>324</v>
      </c>
      <c r="F563" s="25" t="s">
        <v>810</v>
      </c>
    </row>
    <row r="564" spans="1:6" ht="30.75" x14ac:dyDescent="0.45">
      <c r="A564" s="80">
        <v>44028</v>
      </c>
      <c r="B564" s="81" t="s">
        <v>704</v>
      </c>
      <c r="C564" s="82">
        <v>265400</v>
      </c>
      <c r="D564" s="34" t="s">
        <v>875</v>
      </c>
      <c r="E564" s="25" t="s">
        <v>324</v>
      </c>
      <c r="F564" s="25" t="s">
        <v>810</v>
      </c>
    </row>
    <row r="565" spans="1:6" ht="30.75" x14ac:dyDescent="0.45">
      <c r="A565" s="80">
        <v>44028</v>
      </c>
      <c r="B565" s="81" t="s">
        <v>891</v>
      </c>
      <c r="C565" s="82">
        <v>88934.7</v>
      </c>
      <c r="D565" s="34" t="s">
        <v>875</v>
      </c>
      <c r="E565" s="25" t="s">
        <v>324</v>
      </c>
      <c r="F565" s="25" t="s">
        <v>810</v>
      </c>
    </row>
    <row r="566" spans="1:6" ht="30.75" x14ac:dyDescent="0.45">
      <c r="A566" s="80">
        <v>44028</v>
      </c>
      <c r="B566" s="81" t="s">
        <v>716</v>
      </c>
      <c r="C566" s="82">
        <v>185.04</v>
      </c>
      <c r="D566" s="34" t="s">
        <v>876</v>
      </c>
      <c r="E566" s="25" t="s">
        <v>245</v>
      </c>
      <c r="F566" s="25">
        <v>11503</v>
      </c>
    </row>
    <row r="567" spans="1:6" ht="30.75" x14ac:dyDescent="0.45">
      <c r="A567" s="80">
        <v>44028</v>
      </c>
      <c r="B567" s="81" t="s">
        <v>702</v>
      </c>
      <c r="C567" s="82">
        <v>100690.75</v>
      </c>
      <c r="D567" s="34" t="s">
        <v>875</v>
      </c>
      <c r="E567" s="25" t="s">
        <v>324</v>
      </c>
      <c r="F567" s="25" t="s">
        <v>810</v>
      </c>
    </row>
    <row r="568" spans="1:6" ht="15.4" x14ac:dyDescent="0.45">
      <c r="A568" s="80">
        <v>44028</v>
      </c>
      <c r="B568" s="81" t="s">
        <v>1102</v>
      </c>
      <c r="C568" s="82">
        <v>79</v>
      </c>
      <c r="D568" s="34" t="s">
        <v>877</v>
      </c>
      <c r="E568" s="25" t="s">
        <v>245</v>
      </c>
      <c r="F568" s="25">
        <v>21759</v>
      </c>
    </row>
    <row r="569" spans="1:6" ht="30.75" x14ac:dyDescent="0.45">
      <c r="A569" s="80">
        <v>44028</v>
      </c>
      <c r="B569" s="81" t="s">
        <v>725</v>
      </c>
      <c r="C569" s="82">
        <v>35</v>
      </c>
      <c r="D569" s="34" t="s">
        <v>778</v>
      </c>
      <c r="E569" s="25" t="s">
        <v>899</v>
      </c>
      <c r="F569" s="25">
        <v>621821</v>
      </c>
    </row>
    <row r="570" spans="1:6" ht="15.4" x14ac:dyDescent="0.45">
      <c r="A570" s="80">
        <v>44028</v>
      </c>
      <c r="B570" s="81" t="s">
        <v>701</v>
      </c>
      <c r="C570" s="82">
        <v>6910.5</v>
      </c>
      <c r="D570" s="34" t="s">
        <v>747</v>
      </c>
      <c r="E570" s="25" t="s">
        <v>899</v>
      </c>
      <c r="F570" s="25">
        <v>77</v>
      </c>
    </row>
    <row r="571" spans="1:6" ht="15.4" x14ac:dyDescent="0.45">
      <c r="A571" s="80">
        <v>44028</v>
      </c>
      <c r="B571" s="81" t="s">
        <v>701</v>
      </c>
      <c r="C571" s="82">
        <v>4641.75</v>
      </c>
      <c r="D571" s="34" t="s">
        <v>747</v>
      </c>
      <c r="E571" s="25" t="s">
        <v>899</v>
      </c>
      <c r="F571" s="25">
        <v>75</v>
      </c>
    </row>
    <row r="572" spans="1:6" ht="15.4" x14ac:dyDescent="0.45">
      <c r="A572" s="80">
        <v>44028</v>
      </c>
      <c r="B572" s="81" t="s">
        <v>701</v>
      </c>
      <c r="C572" s="82">
        <v>6131.25</v>
      </c>
      <c r="D572" s="34" t="s">
        <v>747</v>
      </c>
      <c r="E572" s="25" t="s">
        <v>899</v>
      </c>
      <c r="F572" s="25">
        <v>74</v>
      </c>
    </row>
    <row r="573" spans="1:6" ht="15.4" x14ac:dyDescent="0.45">
      <c r="A573" s="80">
        <v>44028</v>
      </c>
      <c r="B573" s="81" t="s">
        <v>701</v>
      </c>
      <c r="C573" s="82">
        <v>9203.5</v>
      </c>
      <c r="D573" s="34" t="s">
        <v>747</v>
      </c>
      <c r="E573" s="25" t="s">
        <v>899</v>
      </c>
      <c r="F573" s="25">
        <v>73</v>
      </c>
    </row>
    <row r="574" spans="1:6" ht="15.4" x14ac:dyDescent="0.45">
      <c r="A574" s="80">
        <v>44028</v>
      </c>
      <c r="B574" s="81" t="s">
        <v>701</v>
      </c>
      <c r="C574" s="82">
        <v>6199.5</v>
      </c>
      <c r="D574" s="34" t="s">
        <v>747</v>
      </c>
      <c r="E574" s="25" t="s">
        <v>899</v>
      </c>
      <c r="F574" s="25">
        <v>72</v>
      </c>
    </row>
    <row r="575" spans="1:6" ht="30.75" x14ac:dyDescent="0.45">
      <c r="A575" s="80">
        <v>44028</v>
      </c>
      <c r="B575" s="81" t="s">
        <v>707</v>
      </c>
      <c r="C575" s="82">
        <v>149753.65</v>
      </c>
      <c r="D575" s="34" t="s">
        <v>875</v>
      </c>
      <c r="E575" s="25" t="s">
        <v>324</v>
      </c>
      <c r="F575" s="25" t="s">
        <v>810</v>
      </c>
    </row>
    <row r="576" spans="1:6" ht="15.4" x14ac:dyDescent="0.45">
      <c r="A576" s="80">
        <v>44028</v>
      </c>
      <c r="B576" s="81" t="s">
        <v>883</v>
      </c>
      <c r="C576" s="82">
        <v>2000</v>
      </c>
      <c r="D576" s="34" t="s">
        <v>771</v>
      </c>
      <c r="E576" s="25" t="s">
        <v>245</v>
      </c>
      <c r="F576" s="25" t="s">
        <v>842</v>
      </c>
    </row>
    <row r="577" spans="1:6" ht="15.4" x14ac:dyDescent="0.45">
      <c r="A577" s="80">
        <v>44028</v>
      </c>
      <c r="B577" s="81" t="s">
        <v>494</v>
      </c>
      <c r="C577" s="82">
        <v>73.040000000000006</v>
      </c>
      <c r="D577" s="34" t="s">
        <v>764</v>
      </c>
      <c r="E577" s="25" t="s">
        <v>245</v>
      </c>
      <c r="F577" s="25">
        <v>36260</v>
      </c>
    </row>
    <row r="578" spans="1:6" ht="15.4" x14ac:dyDescent="0.45">
      <c r="A578" s="80">
        <v>44028</v>
      </c>
      <c r="B578" s="81" t="s">
        <v>718</v>
      </c>
      <c r="C578" s="82">
        <v>436.75</v>
      </c>
      <c r="D578" s="34" t="s">
        <v>772</v>
      </c>
      <c r="E578" s="25" t="s">
        <v>245</v>
      </c>
      <c r="F578" s="25">
        <v>166693</v>
      </c>
    </row>
    <row r="579" spans="1:6" ht="15.4" x14ac:dyDescent="0.45">
      <c r="A579" s="80">
        <v>44028</v>
      </c>
      <c r="B579" s="81" t="s">
        <v>706</v>
      </c>
      <c r="C579" s="82">
        <v>156000</v>
      </c>
      <c r="D579" s="34" t="s">
        <v>875</v>
      </c>
      <c r="E579" s="25" t="s">
        <v>324</v>
      </c>
      <c r="F579" s="25" t="s">
        <v>810</v>
      </c>
    </row>
    <row r="580" spans="1:6" ht="30.75" x14ac:dyDescent="0.45">
      <c r="A580" s="80">
        <v>44028</v>
      </c>
      <c r="B580" s="81" t="s">
        <v>705</v>
      </c>
      <c r="C580" s="82">
        <v>53960.3</v>
      </c>
      <c r="D580" s="34" t="s">
        <v>875</v>
      </c>
      <c r="E580" s="25" t="s">
        <v>324</v>
      </c>
      <c r="F580" s="25" t="s">
        <v>810</v>
      </c>
    </row>
    <row r="581" spans="1:6" ht="15.4" x14ac:dyDescent="0.45">
      <c r="A581" s="80">
        <v>44028</v>
      </c>
      <c r="B581" s="81" t="s">
        <v>565</v>
      </c>
      <c r="C581" s="82">
        <v>1680</v>
      </c>
      <c r="D581" s="34" t="s">
        <v>773</v>
      </c>
      <c r="E581" s="25" t="s">
        <v>250</v>
      </c>
      <c r="F581" s="25">
        <v>55975823</v>
      </c>
    </row>
    <row r="582" spans="1:6" ht="15.4" x14ac:dyDescent="0.45">
      <c r="A582" s="80">
        <v>44028</v>
      </c>
      <c r="B582" s="81" t="s">
        <v>506</v>
      </c>
      <c r="C582" s="82">
        <v>503</v>
      </c>
      <c r="D582" s="34" t="s">
        <v>772</v>
      </c>
      <c r="E582" s="25" t="s">
        <v>245</v>
      </c>
      <c r="F582" s="25">
        <v>60865</v>
      </c>
    </row>
    <row r="583" spans="1:6" ht="15.4" x14ac:dyDescent="0.45">
      <c r="A583" s="80">
        <v>44028</v>
      </c>
      <c r="B583" s="81" t="s">
        <v>708</v>
      </c>
      <c r="C583" s="82">
        <v>209364.4</v>
      </c>
      <c r="D583" s="34" t="s">
        <v>875</v>
      </c>
      <c r="E583" s="25" t="s">
        <v>324</v>
      </c>
      <c r="F583" s="25" t="s">
        <v>810</v>
      </c>
    </row>
    <row r="584" spans="1:6" ht="15.4" x14ac:dyDescent="0.45">
      <c r="A584" s="80">
        <v>44028</v>
      </c>
      <c r="B584" s="81" t="s">
        <v>567</v>
      </c>
      <c r="C584" s="82">
        <v>21.97</v>
      </c>
      <c r="D584" s="34" t="s">
        <v>763</v>
      </c>
      <c r="E584" s="25" t="s">
        <v>245</v>
      </c>
      <c r="F584" s="25">
        <v>45870</v>
      </c>
    </row>
    <row r="585" spans="1:6" ht="15.4" x14ac:dyDescent="0.45">
      <c r="A585" s="80">
        <v>44028</v>
      </c>
      <c r="B585" s="81" t="s">
        <v>567</v>
      </c>
      <c r="C585" s="82">
        <v>9.81</v>
      </c>
      <c r="D585" s="34" t="s">
        <v>878</v>
      </c>
      <c r="E585" s="25" t="s">
        <v>245</v>
      </c>
      <c r="F585" s="25" t="s">
        <v>837</v>
      </c>
    </row>
    <row r="586" spans="1:6" ht="30.75" x14ac:dyDescent="0.45">
      <c r="A586" s="80">
        <v>44028</v>
      </c>
      <c r="B586" s="81" t="s">
        <v>709</v>
      </c>
      <c r="C586" s="82">
        <v>168234</v>
      </c>
      <c r="D586" s="34" t="s">
        <v>875</v>
      </c>
      <c r="E586" s="25" t="s">
        <v>324</v>
      </c>
      <c r="F586" s="25" t="s">
        <v>810</v>
      </c>
    </row>
    <row r="587" spans="1:6" ht="15.4" x14ac:dyDescent="0.45">
      <c r="A587" s="80">
        <v>44028</v>
      </c>
      <c r="B587" s="81" t="s">
        <v>511</v>
      </c>
      <c r="C587" s="82">
        <v>5056.1099999999997</v>
      </c>
      <c r="D587" s="34" t="s">
        <v>768</v>
      </c>
      <c r="E587" s="25" t="s">
        <v>245</v>
      </c>
      <c r="F587" s="25">
        <v>9855766273</v>
      </c>
    </row>
    <row r="588" spans="1:6" ht="15.4" x14ac:dyDescent="0.45">
      <c r="A588" s="80">
        <v>44035</v>
      </c>
      <c r="B588" s="81" t="s">
        <v>13</v>
      </c>
      <c r="C588" s="82">
        <v>21.99</v>
      </c>
      <c r="D588" s="34" t="s">
        <v>879</v>
      </c>
      <c r="E588" s="25" t="s">
        <v>686</v>
      </c>
      <c r="F588" s="25" t="s">
        <v>860</v>
      </c>
    </row>
    <row r="589" spans="1:6" ht="15.4" x14ac:dyDescent="0.45">
      <c r="A589" s="80">
        <v>44035</v>
      </c>
      <c r="B589" s="81" t="s">
        <v>13</v>
      </c>
      <c r="C589" s="82">
        <f>489.95-50</f>
        <v>439.95</v>
      </c>
      <c r="D589" s="34" t="s">
        <v>750</v>
      </c>
      <c r="E589" s="25" t="s">
        <v>686</v>
      </c>
      <c r="F589" s="25" t="s">
        <v>812</v>
      </c>
    </row>
    <row r="590" spans="1:6" ht="15.4" x14ac:dyDescent="0.45">
      <c r="A590" s="80">
        <v>44035</v>
      </c>
      <c r="B590" s="81" t="s">
        <v>13</v>
      </c>
      <c r="C590" s="82">
        <v>97.98</v>
      </c>
      <c r="D590" s="34" t="s">
        <v>750</v>
      </c>
      <c r="E590" s="25" t="s">
        <v>686</v>
      </c>
      <c r="F590" s="25" t="s">
        <v>813</v>
      </c>
    </row>
    <row r="591" spans="1:6" ht="15.4" x14ac:dyDescent="0.45">
      <c r="A591" s="80">
        <v>44035</v>
      </c>
      <c r="B591" s="81" t="s">
        <v>13</v>
      </c>
      <c r="C591" s="82">
        <v>48.99</v>
      </c>
      <c r="D591" s="34" t="s">
        <v>750</v>
      </c>
      <c r="E591" s="25" t="s">
        <v>686</v>
      </c>
      <c r="F591" s="25" t="s">
        <v>814</v>
      </c>
    </row>
    <row r="592" spans="1:6" ht="15.4" x14ac:dyDescent="0.45">
      <c r="A592" s="80">
        <v>44035</v>
      </c>
      <c r="B592" s="81" t="s">
        <v>13</v>
      </c>
      <c r="C592" s="82">
        <v>48.99</v>
      </c>
      <c r="D592" s="34" t="s">
        <v>750</v>
      </c>
      <c r="E592" s="25" t="s">
        <v>686</v>
      </c>
      <c r="F592" s="25" t="s">
        <v>815</v>
      </c>
    </row>
    <row r="593" spans="1:6" ht="15.4" x14ac:dyDescent="0.45">
      <c r="A593" s="80">
        <v>44035</v>
      </c>
      <c r="B593" s="81" t="s">
        <v>13</v>
      </c>
      <c r="C593" s="82">
        <v>229.99</v>
      </c>
      <c r="D593" s="34" t="s">
        <v>750</v>
      </c>
      <c r="E593" s="25" t="s">
        <v>686</v>
      </c>
      <c r="F593" s="25" t="s">
        <v>816</v>
      </c>
    </row>
    <row r="594" spans="1:6" ht="15.4" x14ac:dyDescent="0.45">
      <c r="A594" s="80">
        <v>44035</v>
      </c>
      <c r="B594" s="81" t="s">
        <v>13</v>
      </c>
      <c r="C594" s="82">
        <v>165.99</v>
      </c>
      <c r="D594" s="34" t="s">
        <v>754</v>
      </c>
      <c r="E594" s="25" t="s">
        <v>259</v>
      </c>
      <c r="F594" s="25" t="s">
        <v>823</v>
      </c>
    </row>
    <row r="595" spans="1:6" ht="15.4" x14ac:dyDescent="0.45">
      <c r="A595" s="80">
        <v>44035</v>
      </c>
      <c r="B595" s="81" t="s">
        <v>13</v>
      </c>
      <c r="C595" s="82">
        <v>31.98</v>
      </c>
      <c r="D595" s="34" t="s">
        <v>754</v>
      </c>
      <c r="E595" s="25" t="s">
        <v>259</v>
      </c>
      <c r="F595" s="25" t="s">
        <v>824</v>
      </c>
    </row>
    <row r="596" spans="1:6" ht="15.4" x14ac:dyDescent="0.45">
      <c r="A596" s="80">
        <v>44035</v>
      </c>
      <c r="B596" s="81" t="s">
        <v>13</v>
      </c>
      <c r="C596" s="82">
        <v>25.99</v>
      </c>
      <c r="D596" s="34" t="s">
        <v>754</v>
      </c>
      <c r="E596" s="25" t="s">
        <v>259</v>
      </c>
      <c r="F596" s="25" t="s">
        <v>825</v>
      </c>
    </row>
    <row r="597" spans="1:6" ht="15.4" x14ac:dyDescent="0.45">
      <c r="A597" s="80">
        <v>44035</v>
      </c>
      <c r="B597" s="81" t="s">
        <v>13</v>
      </c>
      <c r="C597" s="82">
        <v>25.99</v>
      </c>
      <c r="D597" s="34" t="s">
        <v>754</v>
      </c>
      <c r="E597" s="25" t="s">
        <v>259</v>
      </c>
      <c r="F597" s="25" t="s">
        <v>826</v>
      </c>
    </row>
    <row r="598" spans="1:6" ht="15.4" x14ac:dyDescent="0.45">
      <c r="A598" s="80">
        <v>44035</v>
      </c>
      <c r="B598" s="81" t="s">
        <v>13</v>
      </c>
      <c r="C598" s="82">
        <v>424.75</v>
      </c>
      <c r="D598" s="34" t="s">
        <v>894</v>
      </c>
      <c r="E598" s="25" t="s">
        <v>320</v>
      </c>
      <c r="F598" s="25" t="s">
        <v>844</v>
      </c>
    </row>
    <row r="599" spans="1:6" ht="15.4" x14ac:dyDescent="0.45">
      <c r="A599" s="80">
        <v>44035</v>
      </c>
      <c r="B599" s="81" t="s">
        <v>13</v>
      </c>
      <c r="C599" s="82">
        <v>33.22</v>
      </c>
      <c r="D599" s="34" t="s">
        <v>894</v>
      </c>
      <c r="E599" s="25" t="s">
        <v>320</v>
      </c>
      <c r="F599" s="25" t="s">
        <v>845</v>
      </c>
    </row>
    <row r="600" spans="1:6" ht="15.4" x14ac:dyDescent="0.45">
      <c r="A600" s="80">
        <v>44035</v>
      </c>
      <c r="B600" s="81" t="s">
        <v>13</v>
      </c>
      <c r="C600" s="82">
        <v>55.96</v>
      </c>
      <c r="D600" s="34" t="s">
        <v>894</v>
      </c>
      <c r="E600" s="25" t="s">
        <v>320</v>
      </c>
      <c r="F600" s="25" t="s">
        <v>846</v>
      </c>
    </row>
    <row r="601" spans="1:6" ht="15.4" x14ac:dyDescent="0.45">
      <c r="A601" s="80">
        <v>44035</v>
      </c>
      <c r="B601" s="81" t="s">
        <v>13</v>
      </c>
      <c r="C601" s="82">
        <v>48.84</v>
      </c>
      <c r="D601" s="34" t="s">
        <v>894</v>
      </c>
      <c r="E601" s="25" t="s">
        <v>320</v>
      </c>
      <c r="F601" s="25" t="s">
        <v>847</v>
      </c>
    </row>
    <row r="602" spans="1:6" ht="15.4" x14ac:dyDescent="0.45">
      <c r="A602" s="80">
        <v>44035</v>
      </c>
      <c r="B602" s="81" t="s">
        <v>13</v>
      </c>
      <c r="C602" s="82">
        <v>1740</v>
      </c>
      <c r="D602" s="34" t="s">
        <v>894</v>
      </c>
      <c r="E602" s="25" t="s">
        <v>320</v>
      </c>
      <c r="F602" s="25" t="s">
        <v>848</v>
      </c>
    </row>
    <row r="603" spans="1:6" ht="30.75" x14ac:dyDescent="0.45">
      <c r="A603" s="80">
        <v>44035</v>
      </c>
      <c r="B603" s="81" t="s">
        <v>525</v>
      </c>
      <c r="C603" s="82">
        <v>4525.57</v>
      </c>
      <c r="D603" s="34" t="s">
        <v>759</v>
      </c>
      <c r="E603" s="25" t="s">
        <v>249</v>
      </c>
      <c r="F603" s="25" t="s">
        <v>835</v>
      </c>
    </row>
    <row r="604" spans="1:6" ht="30.75" x14ac:dyDescent="0.45">
      <c r="A604" s="80">
        <v>44035</v>
      </c>
      <c r="B604" s="81" t="s">
        <v>722</v>
      </c>
      <c r="C604" s="82">
        <v>2255</v>
      </c>
      <c r="D604" s="34" t="s">
        <v>880</v>
      </c>
      <c r="E604" s="25" t="s">
        <v>320</v>
      </c>
      <c r="F604" s="25" t="s">
        <v>850</v>
      </c>
    </row>
    <row r="605" spans="1:6" ht="15.4" x14ac:dyDescent="0.45">
      <c r="A605" s="80">
        <v>44035</v>
      </c>
      <c r="B605" s="81" t="s">
        <v>724</v>
      </c>
      <c r="C605" s="82">
        <v>646</v>
      </c>
      <c r="D605" s="34" t="s">
        <v>777</v>
      </c>
      <c r="E605" s="25" t="s">
        <v>320</v>
      </c>
      <c r="F605" s="25">
        <v>74309</v>
      </c>
    </row>
    <row r="606" spans="1:6" ht="15.4" x14ac:dyDescent="0.45">
      <c r="A606" s="80">
        <v>44035</v>
      </c>
      <c r="B606" s="81" t="s">
        <v>533</v>
      </c>
      <c r="C606" s="82">
        <v>1628.25</v>
      </c>
      <c r="D606" s="34" t="s">
        <v>881</v>
      </c>
      <c r="E606" s="25" t="s">
        <v>252</v>
      </c>
      <c r="F606" s="25" t="s">
        <v>832</v>
      </c>
    </row>
    <row r="607" spans="1:6" ht="15.4" x14ac:dyDescent="0.45">
      <c r="A607" s="80">
        <v>44035</v>
      </c>
      <c r="B607" s="81" t="s">
        <v>720</v>
      </c>
      <c r="C607" s="82">
        <v>557</v>
      </c>
      <c r="D607" s="34" t="s">
        <v>774</v>
      </c>
      <c r="E607" s="25" t="s">
        <v>320</v>
      </c>
      <c r="F607" s="25">
        <v>55549</v>
      </c>
    </row>
    <row r="608" spans="1:6" ht="15.4" x14ac:dyDescent="0.45">
      <c r="A608" s="80">
        <v>44035</v>
      </c>
      <c r="B608" s="81" t="s">
        <v>720</v>
      </c>
      <c r="C608" s="82">
        <v>1114</v>
      </c>
      <c r="D608" s="34" t="s">
        <v>774</v>
      </c>
      <c r="E608" s="25" t="s">
        <v>320</v>
      </c>
      <c r="F608" s="25">
        <v>55664</v>
      </c>
    </row>
    <row r="609" spans="1:6" ht="15.4" x14ac:dyDescent="0.45">
      <c r="A609" s="80">
        <v>44035</v>
      </c>
      <c r="B609" s="81" t="s">
        <v>489</v>
      </c>
      <c r="C609" s="82">
        <v>3325.11</v>
      </c>
      <c r="D609" s="34" t="s">
        <v>749</v>
      </c>
      <c r="E609" s="25" t="s">
        <v>491</v>
      </c>
      <c r="F609" s="25" t="s">
        <v>809</v>
      </c>
    </row>
    <row r="610" spans="1:6" ht="15.4" x14ac:dyDescent="0.45">
      <c r="A610" s="80">
        <v>44035</v>
      </c>
      <c r="B610" s="81" t="s">
        <v>541</v>
      </c>
      <c r="C610" s="82">
        <v>1104.8</v>
      </c>
      <c r="D610" s="34" t="s">
        <v>758</v>
      </c>
      <c r="E610" s="25" t="s">
        <v>249</v>
      </c>
      <c r="F610" s="25">
        <v>9556088814</v>
      </c>
    </row>
    <row r="611" spans="1:6" ht="15.4" x14ac:dyDescent="0.45">
      <c r="A611" s="80">
        <v>44035</v>
      </c>
      <c r="B611" s="81" t="s">
        <v>541</v>
      </c>
      <c r="C611" s="82">
        <v>1657.2</v>
      </c>
      <c r="D611" s="34" t="s">
        <v>758</v>
      </c>
      <c r="E611" s="25" t="s">
        <v>249</v>
      </c>
      <c r="F611" s="25">
        <v>9556308303</v>
      </c>
    </row>
    <row r="612" spans="1:6" ht="15.4" x14ac:dyDescent="0.45">
      <c r="A612" s="80">
        <v>44035</v>
      </c>
      <c r="B612" s="81" t="s">
        <v>541</v>
      </c>
      <c r="C612" s="82">
        <v>1104.8</v>
      </c>
      <c r="D612" s="34" t="s">
        <v>758</v>
      </c>
      <c r="E612" s="25" t="s">
        <v>249</v>
      </c>
      <c r="F612" s="25">
        <v>9556603836</v>
      </c>
    </row>
    <row r="613" spans="1:6" ht="15.4" x14ac:dyDescent="0.45">
      <c r="A613" s="80">
        <v>44035</v>
      </c>
      <c r="B613" s="81" t="s">
        <v>541</v>
      </c>
      <c r="C613" s="82">
        <v>552.4</v>
      </c>
      <c r="D613" s="34" t="s">
        <v>758</v>
      </c>
      <c r="E613" s="25" t="s">
        <v>249</v>
      </c>
      <c r="F613" s="25">
        <v>9567061701</v>
      </c>
    </row>
    <row r="614" spans="1:6" ht="30.75" x14ac:dyDescent="0.45">
      <c r="A614" s="80">
        <v>44035</v>
      </c>
      <c r="B614" s="81" t="s">
        <v>691</v>
      </c>
      <c r="C614" s="82">
        <v>86.5</v>
      </c>
      <c r="D614" s="34" t="s">
        <v>727</v>
      </c>
      <c r="E614" s="25" t="s">
        <v>313</v>
      </c>
      <c r="F614" s="25" t="s">
        <v>784</v>
      </c>
    </row>
    <row r="615" spans="1:6" ht="15.4" x14ac:dyDescent="0.45">
      <c r="A615" s="80">
        <v>44035</v>
      </c>
      <c r="B615" s="81" t="s">
        <v>723</v>
      </c>
      <c r="C615" s="82">
        <v>500</v>
      </c>
      <c r="D615" s="34" t="s">
        <v>776</v>
      </c>
      <c r="E615" s="25" t="s">
        <v>320</v>
      </c>
      <c r="F615" s="25">
        <v>4027</v>
      </c>
    </row>
    <row r="616" spans="1:6" ht="15.4" x14ac:dyDescent="0.45">
      <c r="A616" s="80">
        <v>44035</v>
      </c>
      <c r="B616" s="81" t="s">
        <v>565</v>
      </c>
      <c r="C616" s="82">
        <v>1680</v>
      </c>
      <c r="D616" s="34" t="s">
        <v>773</v>
      </c>
      <c r="E616" s="25" t="s">
        <v>250</v>
      </c>
      <c r="F616" s="25">
        <v>56005535</v>
      </c>
    </row>
    <row r="617" spans="1:6" ht="15.4" x14ac:dyDescent="0.45">
      <c r="A617" s="80">
        <v>44035</v>
      </c>
      <c r="B617" s="81" t="s">
        <v>19</v>
      </c>
      <c r="C617" s="82">
        <v>31.35</v>
      </c>
      <c r="D617" s="34" t="s">
        <v>166</v>
      </c>
      <c r="E617" s="25" t="s">
        <v>259</v>
      </c>
      <c r="F617" s="25">
        <v>57526</v>
      </c>
    </row>
    <row r="618" spans="1:6" ht="15.4" x14ac:dyDescent="0.45">
      <c r="A618" s="80">
        <v>44035</v>
      </c>
      <c r="B618" s="81" t="s">
        <v>19</v>
      </c>
      <c r="C618" s="82">
        <v>17.55</v>
      </c>
      <c r="D618" s="34" t="s">
        <v>166</v>
      </c>
      <c r="E618" s="25" t="s">
        <v>259</v>
      </c>
      <c r="F618" s="25">
        <v>79277</v>
      </c>
    </row>
    <row r="619" spans="1:6" ht="15.4" x14ac:dyDescent="0.45">
      <c r="A619" s="80">
        <v>44035</v>
      </c>
      <c r="B619" s="81" t="s">
        <v>73</v>
      </c>
      <c r="C619" s="82">
        <v>1429.7</v>
      </c>
      <c r="D619" s="34" t="s">
        <v>752</v>
      </c>
      <c r="E619" s="25" t="s">
        <v>241</v>
      </c>
      <c r="F619" s="25">
        <v>79304788</v>
      </c>
    </row>
    <row r="620" spans="1:6" ht="15.4" x14ac:dyDescent="0.45">
      <c r="A620" s="80">
        <v>44035</v>
      </c>
      <c r="B620" s="81" t="s">
        <v>73</v>
      </c>
      <c r="C620" s="82">
        <v>1633.65</v>
      </c>
      <c r="D620" s="34" t="s">
        <v>753</v>
      </c>
      <c r="E620" s="25" t="s">
        <v>240</v>
      </c>
      <c r="F620" s="25">
        <v>79304787</v>
      </c>
    </row>
    <row r="621" spans="1:6" ht="30.75" x14ac:dyDescent="0.45">
      <c r="A621" s="80">
        <v>44035</v>
      </c>
      <c r="B621" s="81" t="s">
        <v>721</v>
      </c>
      <c r="C621" s="82">
        <v>130</v>
      </c>
      <c r="D621" s="34" t="s">
        <v>775</v>
      </c>
      <c r="E621" s="25" t="s">
        <v>320</v>
      </c>
      <c r="F621" s="25" t="s">
        <v>849</v>
      </c>
    </row>
    <row r="622" spans="1:6" ht="15.4" x14ac:dyDescent="0.45">
      <c r="A622" s="80">
        <v>44042</v>
      </c>
      <c r="B622" s="81" t="s">
        <v>13</v>
      </c>
      <c r="C622" s="82">
        <v>25.17</v>
      </c>
      <c r="D622" s="34" t="s">
        <v>729</v>
      </c>
      <c r="E622" s="25" t="s">
        <v>313</v>
      </c>
      <c r="F622" s="25" t="s">
        <v>788</v>
      </c>
    </row>
    <row r="623" spans="1:6" ht="15.4" x14ac:dyDescent="0.45">
      <c r="A623" s="80">
        <v>44042</v>
      </c>
      <c r="B623" s="81" t="s">
        <v>13</v>
      </c>
      <c r="C623" s="82">
        <v>15.99</v>
      </c>
      <c r="D623" s="34" t="s">
        <v>741</v>
      </c>
      <c r="E623" s="25" t="s">
        <v>244</v>
      </c>
      <c r="F623" s="25" t="s">
        <v>793</v>
      </c>
    </row>
    <row r="624" spans="1:6" ht="15.4" x14ac:dyDescent="0.45">
      <c r="A624" s="80">
        <v>44042</v>
      </c>
      <c r="B624" s="81" t="s">
        <v>13</v>
      </c>
      <c r="C624" s="82">
        <v>244.95</v>
      </c>
      <c r="D624" s="34" t="s">
        <v>750</v>
      </c>
      <c r="E624" s="25" t="s">
        <v>686</v>
      </c>
      <c r="F624" s="25" t="s">
        <v>817</v>
      </c>
    </row>
    <row r="625" spans="1:6" ht="15.4" x14ac:dyDescent="0.45">
      <c r="A625" s="80">
        <v>44042</v>
      </c>
      <c r="B625" s="81" t="s">
        <v>13</v>
      </c>
      <c r="C625" s="82">
        <v>26.19</v>
      </c>
      <c r="D625" s="34" t="s">
        <v>733</v>
      </c>
      <c r="E625" s="25" t="s">
        <v>243</v>
      </c>
      <c r="F625" s="25" t="s">
        <v>791</v>
      </c>
    </row>
    <row r="626" spans="1:6" ht="15.4" x14ac:dyDescent="0.45">
      <c r="A626" s="80">
        <v>44042</v>
      </c>
      <c r="B626" s="81" t="s">
        <v>13</v>
      </c>
      <c r="C626" s="82">
        <v>101.98</v>
      </c>
      <c r="D626" s="34" t="s">
        <v>27</v>
      </c>
      <c r="E626" s="25" t="s">
        <v>240</v>
      </c>
      <c r="F626" s="25" t="s">
        <v>820</v>
      </c>
    </row>
    <row r="627" spans="1:6" ht="15.4" x14ac:dyDescent="0.45">
      <c r="A627" s="80">
        <v>44042</v>
      </c>
      <c r="B627" s="81" t="s">
        <v>481</v>
      </c>
      <c r="C627" s="82">
        <v>1502.36</v>
      </c>
      <c r="D627" s="34" t="s">
        <v>769</v>
      </c>
      <c r="E627" s="25" t="s">
        <v>245</v>
      </c>
      <c r="F627" s="25" t="s">
        <v>840</v>
      </c>
    </row>
    <row r="628" spans="1:6" ht="15.4" x14ac:dyDescent="0.45">
      <c r="A628" s="80">
        <v>44042</v>
      </c>
      <c r="B628" s="81" t="s">
        <v>481</v>
      </c>
      <c r="C628" s="82">
        <v>192.78</v>
      </c>
      <c r="D628" s="34" t="s">
        <v>770</v>
      </c>
      <c r="E628" s="25" t="s">
        <v>245</v>
      </c>
      <c r="F628" s="25" t="s">
        <v>841</v>
      </c>
    </row>
    <row r="629" spans="1:6" ht="15.4" x14ac:dyDescent="0.45">
      <c r="A629" s="80">
        <v>44042</v>
      </c>
      <c r="B629" s="81" t="s">
        <v>64</v>
      </c>
      <c r="C629" s="82">
        <v>741.87</v>
      </c>
      <c r="D629" s="34" t="s">
        <v>732</v>
      </c>
      <c r="E629" s="25" t="s">
        <v>313</v>
      </c>
      <c r="F629" s="25" t="s">
        <v>790</v>
      </c>
    </row>
    <row r="630" spans="1:6" ht="15.4" x14ac:dyDescent="0.45">
      <c r="A630" s="80">
        <v>44042</v>
      </c>
      <c r="B630" s="81" t="s">
        <v>64</v>
      </c>
      <c r="C630" s="82">
        <v>247.29</v>
      </c>
      <c r="D630" s="34" t="s">
        <v>732</v>
      </c>
      <c r="E630" s="25" t="s">
        <v>244</v>
      </c>
      <c r="F630" s="25" t="s">
        <v>790</v>
      </c>
    </row>
    <row r="631" spans="1:6" ht="15.4" x14ac:dyDescent="0.45">
      <c r="A631" s="80">
        <v>44042</v>
      </c>
      <c r="B631" s="81" t="s">
        <v>700</v>
      </c>
      <c r="C631" s="82">
        <f>531+42.48</f>
        <v>573.48</v>
      </c>
      <c r="D631" s="34" t="s">
        <v>746</v>
      </c>
      <c r="E631" s="25" t="s">
        <v>244</v>
      </c>
      <c r="F631" s="25" t="s">
        <v>800</v>
      </c>
    </row>
    <row r="632" spans="1:6" ht="15.4" x14ac:dyDescent="0.45">
      <c r="A632" s="80">
        <v>44042</v>
      </c>
      <c r="B632" s="81" t="s">
        <v>699</v>
      </c>
      <c r="C632" s="82">
        <v>162.5</v>
      </c>
      <c r="D632" s="34" t="s">
        <v>744</v>
      </c>
      <c r="E632" s="25" t="s">
        <v>244</v>
      </c>
      <c r="F632" s="25" t="s">
        <v>794</v>
      </c>
    </row>
    <row r="633" spans="1:6" ht="15.4" x14ac:dyDescent="0.45">
      <c r="A633" s="80">
        <v>44042</v>
      </c>
      <c r="B633" s="81" t="s">
        <v>699</v>
      </c>
      <c r="C633" s="82">
        <v>162.5</v>
      </c>
      <c r="D633" s="34" t="s">
        <v>744</v>
      </c>
      <c r="E633" s="25" t="s">
        <v>244</v>
      </c>
      <c r="F633" s="25" t="s">
        <v>795</v>
      </c>
    </row>
    <row r="634" spans="1:6" ht="15.4" x14ac:dyDescent="0.45">
      <c r="A634" s="80">
        <v>44042</v>
      </c>
      <c r="B634" s="81" t="s">
        <v>699</v>
      </c>
      <c r="C634" s="82">
        <v>162.5</v>
      </c>
      <c r="D634" s="34" t="s">
        <v>744</v>
      </c>
      <c r="E634" s="25" t="s">
        <v>244</v>
      </c>
      <c r="F634" s="25" t="s">
        <v>796</v>
      </c>
    </row>
    <row r="635" spans="1:6" ht="15.4" x14ac:dyDescent="0.45">
      <c r="A635" s="80">
        <v>44042</v>
      </c>
      <c r="B635" s="81" t="s">
        <v>699</v>
      </c>
      <c r="C635" s="82">
        <v>162.5</v>
      </c>
      <c r="D635" s="34" t="s">
        <v>744</v>
      </c>
      <c r="E635" s="25" t="s">
        <v>244</v>
      </c>
      <c r="F635" s="25" t="s">
        <v>797</v>
      </c>
    </row>
    <row r="636" spans="1:6" ht="15.4" x14ac:dyDescent="0.45">
      <c r="A636" s="80">
        <v>44042</v>
      </c>
      <c r="B636" s="81" t="s">
        <v>699</v>
      </c>
      <c r="C636" s="82">
        <v>162.5</v>
      </c>
      <c r="D636" s="34" t="s">
        <v>744</v>
      </c>
      <c r="E636" s="25" t="s">
        <v>244</v>
      </c>
      <c r="F636" s="25" t="s">
        <v>798</v>
      </c>
    </row>
    <row r="637" spans="1:6" ht="15.4" x14ac:dyDescent="0.45">
      <c r="A637" s="80">
        <v>44042</v>
      </c>
      <c r="B637" s="81" t="s">
        <v>699</v>
      </c>
      <c r="C637" s="82">
        <v>162.5</v>
      </c>
      <c r="D637" s="34" t="s">
        <v>744</v>
      </c>
      <c r="E637" s="25" t="s">
        <v>244</v>
      </c>
      <c r="F637" s="25" t="s">
        <v>799</v>
      </c>
    </row>
    <row r="638" spans="1:6" ht="30.75" x14ac:dyDescent="0.45">
      <c r="A638" s="80">
        <v>44042</v>
      </c>
      <c r="B638" s="81" t="s">
        <v>85</v>
      </c>
      <c r="C638" s="82">
        <v>4961</v>
      </c>
      <c r="D638" s="34" t="s">
        <v>84</v>
      </c>
      <c r="E638" s="25" t="s">
        <v>240</v>
      </c>
      <c r="F638" s="25">
        <v>1954</v>
      </c>
    </row>
    <row r="639" spans="1:6" ht="30.75" x14ac:dyDescent="0.45">
      <c r="A639" s="80">
        <v>44042</v>
      </c>
      <c r="B639" s="81" t="s">
        <v>85</v>
      </c>
      <c r="C639" s="82">
        <v>4980</v>
      </c>
      <c r="D639" s="34" t="s">
        <v>84</v>
      </c>
      <c r="E639" s="25" t="s">
        <v>240</v>
      </c>
      <c r="F639" s="25">
        <v>1953</v>
      </c>
    </row>
    <row r="640" spans="1:6" ht="15.4" x14ac:dyDescent="0.45">
      <c r="A640" s="80">
        <v>44042</v>
      </c>
      <c r="B640" s="81" t="s">
        <v>719</v>
      </c>
      <c r="C640" s="82">
        <v>750</v>
      </c>
      <c r="D640" s="34" t="s">
        <v>882</v>
      </c>
      <c r="E640" s="25" t="s">
        <v>245</v>
      </c>
      <c r="F640" s="25">
        <v>3358</v>
      </c>
    </row>
    <row r="641" spans="1:6" ht="15.4" x14ac:dyDescent="0.45">
      <c r="A641" s="80">
        <v>44042</v>
      </c>
      <c r="B641" s="81" t="s">
        <v>719</v>
      </c>
      <c r="C641" s="82">
        <v>2000</v>
      </c>
      <c r="D641" s="34" t="s">
        <v>882</v>
      </c>
      <c r="E641" s="25" t="s">
        <v>245</v>
      </c>
      <c r="F641" s="25">
        <v>3372</v>
      </c>
    </row>
    <row r="642" spans="1:6" ht="15.4" x14ac:dyDescent="0.45">
      <c r="A642" s="80">
        <v>44042</v>
      </c>
      <c r="B642" s="81" t="s">
        <v>719</v>
      </c>
      <c r="C642" s="82">
        <v>3000</v>
      </c>
      <c r="D642" s="34" t="s">
        <v>882</v>
      </c>
      <c r="E642" s="25" t="s">
        <v>245</v>
      </c>
      <c r="F642" s="25">
        <v>3351</v>
      </c>
    </row>
    <row r="643" spans="1:6" ht="30.75" x14ac:dyDescent="0.45">
      <c r="A643" s="80">
        <v>44042</v>
      </c>
      <c r="B643" s="81" t="s">
        <v>888</v>
      </c>
      <c r="C643" s="82">
        <v>33281.629999999997</v>
      </c>
      <c r="D643" s="25" t="s">
        <v>889</v>
      </c>
      <c r="E643" s="25" t="s">
        <v>259</v>
      </c>
      <c r="F643" s="25" t="s">
        <v>890</v>
      </c>
    </row>
    <row r="644" spans="1:6" ht="15.4" x14ac:dyDescent="0.45">
      <c r="A644" s="80">
        <v>44042</v>
      </c>
      <c r="B644" s="81" t="s">
        <v>541</v>
      </c>
      <c r="C644" s="82">
        <v>49.4</v>
      </c>
      <c r="D644" s="34" t="s">
        <v>893</v>
      </c>
      <c r="E644" s="25" t="s">
        <v>244</v>
      </c>
      <c r="F644" s="25">
        <v>9554638487</v>
      </c>
    </row>
    <row r="645" spans="1:6" ht="15.4" x14ac:dyDescent="0.45">
      <c r="A645" s="80">
        <v>44042</v>
      </c>
      <c r="B645" s="81" t="s">
        <v>541</v>
      </c>
      <c r="C645" s="82">
        <v>10.1</v>
      </c>
      <c r="D645" s="34" t="s">
        <v>737</v>
      </c>
      <c r="E645" s="25" t="s">
        <v>243</v>
      </c>
      <c r="F645" s="25">
        <v>9538780207</v>
      </c>
    </row>
    <row r="646" spans="1:6" ht="15.4" x14ac:dyDescent="0.45">
      <c r="A646" s="80">
        <v>44042</v>
      </c>
      <c r="B646" s="81" t="s">
        <v>22</v>
      </c>
      <c r="C646" s="82">
        <v>241.17</v>
      </c>
      <c r="D646" s="34" t="s">
        <v>731</v>
      </c>
      <c r="E646" s="25" t="s">
        <v>313</v>
      </c>
      <c r="F646" s="25" t="s">
        <v>789</v>
      </c>
    </row>
    <row r="647" spans="1:6" ht="15.4" x14ac:dyDescent="0.45">
      <c r="A647" s="80">
        <v>44042</v>
      </c>
      <c r="B647" s="81" t="s">
        <v>22</v>
      </c>
      <c r="C647" s="82">
        <v>1447.02</v>
      </c>
      <c r="D647" s="34" t="s">
        <v>731</v>
      </c>
      <c r="E647" s="25" t="s">
        <v>244</v>
      </c>
      <c r="F647" s="25" t="s">
        <v>789</v>
      </c>
    </row>
    <row r="648" spans="1:6" ht="30.75" x14ac:dyDescent="0.45">
      <c r="A648" s="80">
        <v>44042</v>
      </c>
      <c r="B648" s="81" t="s">
        <v>892</v>
      </c>
      <c r="C648" s="82">
        <v>12679.58</v>
      </c>
      <c r="D648" s="34" t="s">
        <v>545</v>
      </c>
      <c r="E648" s="25" t="s">
        <v>491</v>
      </c>
      <c r="F648" s="25">
        <v>43983</v>
      </c>
    </row>
    <row r="649" spans="1:6" ht="15.4" x14ac:dyDescent="0.45">
      <c r="A649" s="80">
        <v>44042</v>
      </c>
      <c r="B649" s="81" t="s">
        <v>546</v>
      </c>
      <c r="C649" s="82">
        <v>20460</v>
      </c>
      <c r="D649" s="34" t="s">
        <v>547</v>
      </c>
      <c r="E649" s="25" t="s">
        <v>245</v>
      </c>
      <c r="F649" s="25" t="s">
        <v>843</v>
      </c>
    </row>
    <row r="650" spans="1:6" ht="30.75" x14ac:dyDescent="0.45">
      <c r="A650" s="80">
        <v>44042</v>
      </c>
      <c r="B650" s="81" t="s">
        <v>697</v>
      </c>
      <c r="C650" s="82">
        <v>806.8</v>
      </c>
      <c r="D650" s="34" t="s">
        <v>861</v>
      </c>
      <c r="E650" s="25" t="s">
        <v>686</v>
      </c>
      <c r="F650" s="25">
        <v>421084571</v>
      </c>
    </row>
    <row r="651" spans="1:6" ht="30.75" x14ac:dyDescent="0.45">
      <c r="A651" s="80">
        <v>44042</v>
      </c>
      <c r="B651" s="81" t="s">
        <v>697</v>
      </c>
      <c r="C651" s="82">
        <v>1658.3</v>
      </c>
      <c r="D651" s="34" t="s">
        <v>862</v>
      </c>
      <c r="E651" s="25" t="s">
        <v>686</v>
      </c>
      <c r="F651" s="25">
        <v>421084571</v>
      </c>
    </row>
    <row r="652" spans="1:6" ht="30.75" x14ac:dyDescent="0.45">
      <c r="A652" s="80">
        <v>44042</v>
      </c>
      <c r="B652" s="81" t="s">
        <v>697</v>
      </c>
      <c r="C652" s="82">
        <v>143.68</v>
      </c>
      <c r="D652" s="34" t="s">
        <v>740</v>
      </c>
      <c r="E652" s="25" t="s">
        <v>244</v>
      </c>
      <c r="F652" s="25">
        <v>99843</v>
      </c>
    </row>
    <row r="653" spans="1:6" ht="15.4" x14ac:dyDescent="0.45">
      <c r="A653" s="80">
        <v>44042</v>
      </c>
      <c r="B653" s="81" t="s">
        <v>692</v>
      </c>
      <c r="C653" s="82">
        <v>999</v>
      </c>
      <c r="D653" s="34" t="s">
        <v>730</v>
      </c>
      <c r="E653" s="25" t="s">
        <v>313</v>
      </c>
      <c r="F653" s="25">
        <v>157003</v>
      </c>
    </row>
    <row r="654" spans="1:6" ht="15.4" x14ac:dyDescent="0.45">
      <c r="A654" s="80">
        <v>44042</v>
      </c>
      <c r="B654" s="81" t="s">
        <v>872</v>
      </c>
      <c r="C654" s="82">
        <v>9798.48</v>
      </c>
      <c r="D654" s="34" t="s">
        <v>756</v>
      </c>
      <c r="E654" s="25" t="s">
        <v>779</v>
      </c>
      <c r="F654" s="25" t="s">
        <v>884</v>
      </c>
    </row>
    <row r="655" spans="1:6" ht="15.4" x14ac:dyDescent="0.45">
      <c r="A655" s="80">
        <v>44042</v>
      </c>
      <c r="B655" s="81" t="s">
        <v>499</v>
      </c>
      <c r="C655" s="82">
        <v>61.9</v>
      </c>
      <c r="D655" s="34" t="s">
        <v>166</v>
      </c>
      <c r="E655" s="25" t="s">
        <v>313</v>
      </c>
      <c r="F655" s="25">
        <v>485790165001</v>
      </c>
    </row>
    <row r="656" spans="1:6" ht="15.4" x14ac:dyDescent="0.45">
      <c r="A656" s="80">
        <v>44042</v>
      </c>
      <c r="B656" s="81" t="s">
        <v>499</v>
      </c>
      <c r="C656" s="82">
        <v>77.36</v>
      </c>
      <c r="D656" s="34" t="s">
        <v>166</v>
      </c>
      <c r="E656" s="25" t="s">
        <v>313</v>
      </c>
      <c r="F656" s="25" t="s">
        <v>782</v>
      </c>
    </row>
    <row r="657" spans="1:6" ht="15.4" x14ac:dyDescent="0.45">
      <c r="A657" s="80">
        <v>44042</v>
      </c>
      <c r="B657" s="81" t="s">
        <v>499</v>
      </c>
      <c r="C657" s="82">
        <v>98.99</v>
      </c>
      <c r="D657" s="34" t="s">
        <v>166</v>
      </c>
      <c r="E657" s="25" t="s">
        <v>313</v>
      </c>
      <c r="F657" s="25">
        <v>501876629001</v>
      </c>
    </row>
    <row r="658" spans="1:6" ht="15.4" x14ac:dyDescent="0.45">
      <c r="A658" s="80">
        <v>44042</v>
      </c>
      <c r="B658" s="81" t="s">
        <v>70</v>
      </c>
      <c r="C658" s="82">
        <v>300</v>
      </c>
      <c r="D658" s="34" t="s">
        <v>71</v>
      </c>
      <c r="E658" s="25" t="s">
        <v>243</v>
      </c>
      <c r="F658" s="25">
        <v>123927</v>
      </c>
    </row>
    <row r="659" spans="1:6" ht="15.4" x14ac:dyDescent="0.45">
      <c r="A659" s="80">
        <v>44042</v>
      </c>
      <c r="B659" s="81" t="s">
        <v>863</v>
      </c>
      <c r="C659" s="82">
        <f>70.35+10.55</f>
        <v>80.899999999999991</v>
      </c>
      <c r="D659" s="34" t="s">
        <v>856</v>
      </c>
      <c r="E659" s="25" t="s">
        <v>686</v>
      </c>
      <c r="F659" s="25">
        <v>23545001</v>
      </c>
    </row>
    <row r="660" spans="1:6" ht="15.4" x14ac:dyDescent="0.45">
      <c r="A660" s="80">
        <v>44042</v>
      </c>
      <c r="B660" s="81" t="s">
        <v>713</v>
      </c>
      <c r="C660" s="82">
        <v>3640</v>
      </c>
      <c r="D660" s="34" t="s">
        <v>757</v>
      </c>
      <c r="E660" s="25" t="s">
        <v>252</v>
      </c>
      <c r="F660" s="25" t="s">
        <v>833</v>
      </c>
    </row>
    <row r="661" spans="1:6" ht="15.4" x14ac:dyDescent="0.45">
      <c r="A661" s="80">
        <v>44042</v>
      </c>
      <c r="B661" s="81" t="s">
        <v>713</v>
      </c>
      <c r="C661" s="82">
        <v>5120</v>
      </c>
      <c r="D661" s="34" t="s">
        <v>1294</v>
      </c>
      <c r="E661" s="25" t="s">
        <v>252</v>
      </c>
      <c r="F661" s="25" t="s">
        <v>834</v>
      </c>
    </row>
    <row r="662" spans="1:6" ht="15.4" x14ac:dyDescent="0.45">
      <c r="A662" s="80">
        <v>44042</v>
      </c>
      <c r="B662" s="81" t="s">
        <v>565</v>
      </c>
      <c r="C662" s="82">
        <v>1344</v>
      </c>
      <c r="D662" s="34" t="s">
        <v>773</v>
      </c>
      <c r="E662" s="25" t="s">
        <v>250</v>
      </c>
      <c r="F662" s="25">
        <v>56042102</v>
      </c>
    </row>
    <row r="663" spans="1:6" ht="15.4" x14ac:dyDescent="0.45">
      <c r="A663" s="80">
        <v>44042</v>
      </c>
      <c r="B663" s="81" t="s">
        <v>567</v>
      </c>
      <c r="C663" s="82">
        <v>36.840000000000003</v>
      </c>
      <c r="D663" s="34" t="s">
        <v>166</v>
      </c>
      <c r="E663" s="25" t="s">
        <v>313</v>
      </c>
      <c r="F663" s="25" t="s">
        <v>780</v>
      </c>
    </row>
    <row r="664" spans="1:6" ht="15.4" x14ac:dyDescent="0.45">
      <c r="A664" s="80">
        <v>44042</v>
      </c>
      <c r="B664" s="81" t="s">
        <v>567</v>
      </c>
      <c r="C664" s="82">
        <v>9.44</v>
      </c>
      <c r="D664" s="34" t="s">
        <v>166</v>
      </c>
      <c r="E664" s="25" t="s">
        <v>313</v>
      </c>
      <c r="F664" s="25" t="s">
        <v>781</v>
      </c>
    </row>
    <row r="665" spans="1:6" ht="15.4" x14ac:dyDescent="0.45">
      <c r="A665" s="80">
        <v>44042</v>
      </c>
      <c r="B665" s="81" t="s">
        <v>567</v>
      </c>
      <c r="C665" s="82">
        <v>20.78</v>
      </c>
      <c r="D665" s="34" t="s">
        <v>727</v>
      </c>
      <c r="E665" s="25" t="s">
        <v>313</v>
      </c>
      <c r="F665" s="25">
        <v>7308350160</v>
      </c>
    </row>
    <row r="666" spans="1:6" ht="15.4" x14ac:dyDescent="0.45">
      <c r="A666" s="80">
        <v>44042</v>
      </c>
      <c r="B666" s="81" t="s">
        <v>567</v>
      </c>
      <c r="C666" s="82">
        <v>23.33</v>
      </c>
      <c r="D666" s="34" t="s">
        <v>728</v>
      </c>
      <c r="E666" s="25" t="s">
        <v>313</v>
      </c>
      <c r="F666" s="25" t="s">
        <v>780</v>
      </c>
    </row>
    <row r="667" spans="1:6" ht="15.4" x14ac:dyDescent="0.45">
      <c r="A667" s="80">
        <v>44042</v>
      </c>
      <c r="B667" s="81" t="s">
        <v>567</v>
      </c>
      <c r="C667" s="82">
        <v>15.84</v>
      </c>
      <c r="D667" s="34" t="s">
        <v>727</v>
      </c>
      <c r="E667" s="25" t="s">
        <v>313</v>
      </c>
      <c r="F667" s="25">
        <v>7308119503</v>
      </c>
    </row>
    <row r="668" spans="1:6" ht="15.4" x14ac:dyDescent="0.45">
      <c r="A668" s="80">
        <v>44042</v>
      </c>
      <c r="B668" s="81" t="s">
        <v>567</v>
      </c>
      <c r="C668" s="82">
        <v>57.85</v>
      </c>
      <c r="D668" s="34" t="s">
        <v>166</v>
      </c>
      <c r="E668" s="25" t="s">
        <v>313</v>
      </c>
      <c r="F668" s="25" t="s">
        <v>785</v>
      </c>
    </row>
    <row r="669" spans="1:6" ht="15.4" x14ac:dyDescent="0.45">
      <c r="A669" s="80">
        <v>44042</v>
      </c>
      <c r="B669" s="81" t="s">
        <v>567</v>
      </c>
      <c r="C669" s="82">
        <v>84.07</v>
      </c>
      <c r="D669" s="34" t="s">
        <v>166</v>
      </c>
      <c r="E669" s="25" t="s">
        <v>313</v>
      </c>
      <c r="F669" s="25" t="s">
        <v>786</v>
      </c>
    </row>
    <row r="670" spans="1:6" ht="15.4" x14ac:dyDescent="0.45">
      <c r="A670" s="80">
        <v>44042</v>
      </c>
      <c r="B670" s="81" t="s">
        <v>567</v>
      </c>
      <c r="C670" s="82">
        <v>77.75</v>
      </c>
      <c r="D670" s="34" t="s">
        <v>166</v>
      </c>
      <c r="E670" s="25" t="s">
        <v>313</v>
      </c>
      <c r="F670" s="25" t="s">
        <v>787</v>
      </c>
    </row>
    <row r="671" spans="1:6" ht="15.4" x14ac:dyDescent="0.45">
      <c r="A671" s="80">
        <v>44042</v>
      </c>
      <c r="B671" s="81" t="s">
        <v>567</v>
      </c>
      <c r="C671" s="82">
        <v>30.02</v>
      </c>
      <c r="D671" s="34" t="s">
        <v>728</v>
      </c>
      <c r="E671" s="25" t="s">
        <v>313</v>
      </c>
      <c r="F671" s="25">
        <v>7308984402</v>
      </c>
    </row>
    <row r="672" spans="1:6" s="68" customFormat="1" ht="15.4" x14ac:dyDescent="0.45">
      <c r="A672" s="80">
        <v>44042</v>
      </c>
      <c r="B672" s="81" t="s">
        <v>567</v>
      </c>
      <c r="C672" s="82">
        <v>142.08000000000001</v>
      </c>
      <c r="D672" s="34" t="s">
        <v>27</v>
      </c>
      <c r="E672" s="25" t="s">
        <v>240</v>
      </c>
      <c r="F672" s="25">
        <v>7308677843</v>
      </c>
    </row>
    <row r="673" spans="1:6" ht="30.75" x14ac:dyDescent="0.45">
      <c r="A673" s="80">
        <v>44042</v>
      </c>
      <c r="B673" s="81" t="s">
        <v>694</v>
      </c>
      <c r="C673" s="82">
        <v>172.5</v>
      </c>
      <c r="D673" s="34" t="s">
        <v>745</v>
      </c>
      <c r="E673" s="25" t="s">
        <v>244</v>
      </c>
      <c r="F673" s="25">
        <v>620012</v>
      </c>
    </row>
    <row r="674" spans="1:6" ht="30.75" x14ac:dyDescent="0.45">
      <c r="A674" s="80">
        <v>44042</v>
      </c>
      <c r="B674" s="81" t="s">
        <v>694</v>
      </c>
      <c r="C674" s="82">
        <v>172.5</v>
      </c>
      <c r="D674" s="34" t="s">
        <v>735</v>
      </c>
      <c r="E674" s="25" t="s">
        <v>243</v>
      </c>
      <c r="F674" s="25">
        <v>620012</v>
      </c>
    </row>
    <row r="675" spans="1:6" ht="15.4" x14ac:dyDescent="0.45">
      <c r="A675" s="80">
        <v>44042</v>
      </c>
      <c r="B675" s="81" t="s">
        <v>698</v>
      </c>
      <c r="C675" s="82">
        <f>263.92+70.02</f>
        <v>333.94</v>
      </c>
      <c r="D675" s="34" t="s">
        <v>743</v>
      </c>
      <c r="E675" s="25" t="s">
        <v>244</v>
      </c>
      <c r="F675" s="25">
        <v>52574105</v>
      </c>
    </row>
    <row r="676" spans="1:6" ht="15.4" x14ac:dyDescent="0.45">
      <c r="A676" s="80">
        <v>44042</v>
      </c>
      <c r="B676" s="81" t="s">
        <v>511</v>
      </c>
      <c r="C676" s="82">
        <v>2574.1799999999998</v>
      </c>
      <c r="D676" s="34" t="s">
        <v>1057</v>
      </c>
      <c r="E676" s="25" t="s">
        <v>245</v>
      </c>
      <c r="F676" s="25">
        <v>9857808880</v>
      </c>
    </row>
    <row r="677" spans="1:6" s="68" customFormat="1" ht="15.4" x14ac:dyDescent="0.45">
      <c r="A677" s="80">
        <v>44042</v>
      </c>
      <c r="B677" s="81" t="s">
        <v>19</v>
      </c>
      <c r="C677" s="82">
        <v>50.88</v>
      </c>
      <c r="D677" s="34" t="s">
        <v>742</v>
      </c>
      <c r="E677" s="25" t="s">
        <v>244</v>
      </c>
      <c r="F677" s="25">
        <v>380156625800046</v>
      </c>
    </row>
    <row r="678" spans="1:6" s="68" customFormat="1" ht="15.4" x14ac:dyDescent="0.45">
      <c r="A678" s="80">
        <v>44014</v>
      </c>
      <c r="B678" s="81" t="s">
        <v>47</v>
      </c>
      <c r="C678" s="82">
        <f>8655.53</f>
        <v>8655.5300000000007</v>
      </c>
      <c r="D678" s="34" t="s">
        <v>896</v>
      </c>
      <c r="E678" s="25" t="s">
        <v>240</v>
      </c>
      <c r="F678" s="25">
        <v>120561447</v>
      </c>
    </row>
    <row r="679" spans="1:6" s="68" customFormat="1" ht="15.4" x14ac:dyDescent="0.45">
      <c r="A679" s="80">
        <v>44021</v>
      </c>
      <c r="B679" s="81" t="s">
        <v>47</v>
      </c>
      <c r="C679" s="82">
        <v>1286.79</v>
      </c>
      <c r="D679" s="34" t="s">
        <v>896</v>
      </c>
      <c r="E679" s="25" t="s">
        <v>240</v>
      </c>
      <c r="F679" s="25">
        <v>120857150</v>
      </c>
    </row>
    <row r="680" spans="1:6" s="68" customFormat="1" ht="15.4" x14ac:dyDescent="0.45">
      <c r="A680" s="83"/>
      <c r="B680" s="84"/>
      <c r="C680" s="85"/>
      <c r="D680" s="67"/>
      <c r="E680" s="67"/>
      <c r="F680" s="67"/>
    </row>
    <row r="681" spans="1:6" s="68" customFormat="1" ht="15.4" x14ac:dyDescent="0.45">
      <c r="A681" s="80">
        <v>43973</v>
      </c>
      <c r="B681" s="81" t="s">
        <v>981</v>
      </c>
      <c r="C681" s="82">
        <v>76.48</v>
      </c>
      <c r="D681" s="34" t="s">
        <v>982</v>
      </c>
      <c r="E681" s="25" t="s">
        <v>324</v>
      </c>
      <c r="F681" s="25" t="s">
        <v>983</v>
      </c>
    </row>
    <row r="682" spans="1:6" s="68" customFormat="1" ht="15.4" x14ac:dyDescent="0.45">
      <c r="A682" s="80">
        <v>44035</v>
      </c>
      <c r="B682" s="81" t="s">
        <v>984</v>
      </c>
      <c r="C682" s="82">
        <v>495.13</v>
      </c>
      <c r="D682" s="34" t="s">
        <v>1058</v>
      </c>
      <c r="E682" s="25" t="s">
        <v>324</v>
      </c>
      <c r="F682" s="25" t="s">
        <v>985</v>
      </c>
    </row>
    <row r="683" spans="1:6" s="68" customFormat="1" ht="15.4" x14ac:dyDescent="0.45">
      <c r="A683" s="80">
        <v>44049</v>
      </c>
      <c r="B683" s="81" t="s">
        <v>902</v>
      </c>
      <c r="C683" s="82">
        <v>1372.5</v>
      </c>
      <c r="D683" s="34" t="s">
        <v>1059</v>
      </c>
      <c r="E683" s="25" t="s">
        <v>686</v>
      </c>
      <c r="F683" s="25">
        <v>1491</v>
      </c>
    </row>
    <row r="684" spans="1:6" s="68" customFormat="1" ht="15.4" x14ac:dyDescent="0.45">
      <c r="A684" s="80">
        <v>44049</v>
      </c>
      <c r="B684" s="81" t="s">
        <v>902</v>
      </c>
      <c r="C684" s="82">
        <v>1372.5</v>
      </c>
      <c r="D684" s="34" t="s">
        <v>1095</v>
      </c>
      <c r="E684" s="25" t="s">
        <v>686</v>
      </c>
      <c r="F684" s="25">
        <v>1491</v>
      </c>
    </row>
    <row r="685" spans="1:6" s="68" customFormat="1" ht="15.4" x14ac:dyDescent="0.45">
      <c r="A685" s="80">
        <v>44049</v>
      </c>
      <c r="B685" s="81" t="s">
        <v>13</v>
      </c>
      <c r="C685" s="82">
        <v>128.22999999999999</v>
      </c>
      <c r="D685" s="34" t="s">
        <v>748</v>
      </c>
      <c r="E685" s="25" t="s">
        <v>899</v>
      </c>
      <c r="F685" s="25" t="s">
        <v>908</v>
      </c>
    </row>
    <row r="686" spans="1:6" s="68" customFormat="1" ht="30.75" x14ac:dyDescent="0.45">
      <c r="A686" s="80">
        <v>44049</v>
      </c>
      <c r="B686" s="81" t="s">
        <v>903</v>
      </c>
      <c r="C686" s="82">
        <v>1200</v>
      </c>
      <c r="D686" s="34" t="s">
        <v>1060</v>
      </c>
      <c r="E686" s="25" t="s">
        <v>159</v>
      </c>
      <c r="F686" s="25">
        <v>1015465</v>
      </c>
    </row>
    <row r="687" spans="1:6" s="68" customFormat="1" ht="30.75" x14ac:dyDescent="0.45">
      <c r="A687" s="80">
        <v>44049</v>
      </c>
      <c r="B687" s="81" t="s">
        <v>898</v>
      </c>
      <c r="C687" s="82">
        <v>320.75</v>
      </c>
      <c r="D687" s="34" t="s">
        <v>1061</v>
      </c>
      <c r="E687" s="25" t="s">
        <v>249</v>
      </c>
      <c r="F687" s="25">
        <v>5016830601</v>
      </c>
    </row>
    <row r="688" spans="1:6" s="68" customFormat="1" ht="15.4" x14ac:dyDescent="0.45">
      <c r="A688" s="80">
        <v>44049</v>
      </c>
      <c r="B688" s="81" t="s">
        <v>987</v>
      </c>
      <c r="C688" s="82">
        <v>77.53</v>
      </c>
      <c r="D688" s="34" t="s">
        <v>988</v>
      </c>
      <c r="E688" s="25" t="s">
        <v>320</v>
      </c>
      <c r="F688" s="25" t="s">
        <v>989</v>
      </c>
    </row>
    <row r="689" spans="1:6" s="68" customFormat="1" ht="15.4" x14ac:dyDescent="0.45">
      <c r="A689" s="80">
        <v>44049</v>
      </c>
      <c r="B689" s="81" t="s">
        <v>377</v>
      </c>
      <c r="C689" s="82">
        <v>50.45</v>
      </c>
      <c r="D689" s="34" t="s">
        <v>1062</v>
      </c>
      <c r="E689" s="25" t="s">
        <v>246</v>
      </c>
      <c r="F689" s="25">
        <v>8613644</v>
      </c>
    </row>
    <row r="690" spans="1:6" s="68" customFormat="1" ht="15.4" x14ac:dyDescent="0.45">
      <c r="A690" s="80">
        <v>44049</v>
      </c>
      <c r="B690" s="81" t="s">
        <v>1005</v>
      </c>
      <c r="C690" s="82">
        <v>25.5</v>
      </c>
      <c r="D690" s="34" t="s">
        <v>1006</v>
      </c>
      <c r="E690" s="25" t="s">
        <v>320</v>
      </c>
      <c r="F690" s="25">
        <v>52881</v>
      </c>
    </row>
    <row r="691" spans="1:6" s="68" customFormat="1" ht="15.4" x14ac:dyDescent="0.45">
      <c r="A691" s="80">
        <v>44049</v>
      </c>
      <c r="B691" s="81" t="s">
        <v>553</v>
      </c>
      <c r="C691" s="82">
        <v>250</v>
      </c>
      <c r="D691" s="34" t="s">
        <v>978</v>
      </c>
      <c r="E691" s="25" t="s">
        <v>240</v>
      </c>
      <c r="F691" s="25" t="s">
        <v>979</v>
      </c>
    </row>
    <row r="692" spans="1:6" s="68" customFormat="1" ht="15.4" x14ac:dyDescent="0.45">
      <c r="A692" s="80">
        <v>44049</v>
      </c>
      <c r="B692" s="81" t="s">
        <v>553</v>
      </c>
      <c r="C692" s="82">
        <v>250</v>
      </c>
      <c r="D692" s="34" t="s">
        <v>978</v>
      </c>
      <c r="E692" s="25" t="s">
        <v>240</v>
      </c>
      <c r="F692" s="25" t="s">
        <v>980</v>
      </c>
    </row>
    <row r="693" spans="1:6" s="68" customFormat="1" ht="15.4" x14ac:dyDescent="0.45">
      <c r="A693" s="80">
        <v>44049</v>
      </c>
      <c r="B693" s="81" t="s">
        <v>995</v>
      </c>
      <c r="C693" s="82">
        <v>110.85</v>
      </c>
      <c r="D693" s="34" t="s">
        <v>1063</v>
      </c>
      <c r="E693" s="25" t="s">
        <v>320</v>
      </c>
      <c r="F693" s="25" t="s">
        <v>996</v>
      </c>
    </row>
    <row r="694" spans="1:6" s="68" customFormat="1" ht="15.4" x14ac:dyDescent="0.45">
      <c r="A694" s="80">
        <v>44049</v>
      </c>
      <c r="B694" s="81" t="s">
        <v>1023</v>
      </c>
      <c r="C694" s="82">
        <v>430.98</v>
      </c>
      <c r="D694" s="34" t="s">
        <v>1064</v>
      </c>
      <c r="E694" s="25" t="s">
        <v>685</v>
      </c>
      <c r="F694" s="25" t="s">
        <v>1024</v>
      </c>
    </row>
    <row r="695" spans="1:6" s="68" customFormat="1" ht="15.4" x14ac:dyDescent="0.45">
      <c r="A695" s="80">
        <v>44049</v>
      </c>
      <c r="B695" s="81" t="s">
        <v>904</v>
      </c>
      <c r="C695" s="82">
        <v>2880</v>
      </c>
      <c r="D695" s="34" t="s">
        <v>905</v>
      </c>
      <c r="E695" s="25" t="s">
        <v>686</v>
      </c>
      <c r="F695" s="25">
        <v>2895</v>
      </c>
    </row>
    <row r="696" spans="1:6" s="68" customFormat="1" ht="15.4" x14ac:dyDescent="0.45">
      <c r="A696" s="80">
        <v>44049</v>
      </c>
      <c r="B696" s="81" t="s">
        <v>466</v>
      </c>
      <c r="C696" s="82">
        <v>1819.05</v>
      </c>
      <c r="D696" s="34" t="s">
        <v>467</v>
      </c>
      <c r="E696" s="25" t="s">
        <v>246</v>
      </c>
      <c r="F696" s="25" t="s">
        <v>962</v>
      </c>
    </row>
    <row r="697" spans="1:6" s="68" customFormat="1" ht="15.4" x14ac:dyDescent="0.45">
      <c r="A697" s="80">
        <v>44049</v>
      </c>
      <c r="B697" s="81" t="s">
        <v>960</v>
      </c>
      <c r="C697" s="82">
        <v>591.54999999999995</v>
      </c>
      <c r="D697" s="34" t="s">
        <v>961</v>
      </c>
      <c r="E697" s="25" t="s">
        <v>246</v>
      </c>
      <c r="F697" s="25">
        <v>8801478941</v>
      </c>
    </row>
    <row r="698" spans="1:6" s="68" customFormat="1" ht="15.4" x14ac:dyDescent="0.45">
      <c r="A698" s="80">
        <v>44049</v>
      </c>
      <c r="B698" s="81" t="s">
        <v>960</v>
      </c>
      <c r="C698" s="82">
        <v>430.84</v>
      </c>
      <c r="D698" s="34" t="s">
        <v>961</v>
      </c>
      <c r="E698" s="25" t="s">
        <v>246</v>
      </c>
      <c r="F698" s="25">
        <v>8801507940</v>
      </c>
    </row>
    <row r="699" spans="1:6" s="68" customFormat="1" ht="15.4" x14ac:dyDescent="0.45">
      <c r="A699" s="80">
        <v>44049</v>
      </c>
      <c r="B699" s="81" t="s">
        <v>1011</v>
      </c>
      <c r="C699" s="82">
        <v>15190.5</v>
      </c>
      <c r="D699" s="34" t="s">
        <v>319</v>
      </c>
      <c r="E699" s="25" t="s">
        <v>320</v>
      </c>
      <c r="F699" s="25" t="s">
        <v>1012</v>
      </c>
    </row>
    <row r="700" spans="1:6" s="68" customFormat="1" ht="15.4" x14ac:dyDescent="0.45">
      <c r="A700" s="80">
        <v>44056</v>
      </c>
      <c r="B700" s="81" t="s">
        <v>13</v>
      </c>
      <c r="C700" s="82">
        <v>13.99</v>
      </c>
      <c r="D700" s="34" t="s">
        <v>1065</v>
      </c>
      <c r="E700" s="25" t="s">
        <v>1096</v>
      </c>
      <c r="F700" s="25" t="s">
        <v>911</v>
      </c>
    </row>
    <row r="701" spans="1:6" s="68" customFormat="1" ht="15.4" x14ac:dyDescent="0.45">
      <c r="A701" s="80">
        <v>44056</v>
      </c>
      <c r="B701" s="81" t="s">
        <v>13</v>
      </c>
      <c r="C701" s="82">
        <v>7.99</v>
      </c>
      <c r="D701" s="34" t="s">
        <v>1065</v>
      </c>
      <c r="E701" s="25" t="s">
        <v>1096</v>
      </c>
      <c r="F701" s="25" t="s">
        <v>912</v>
      </c>
    </row>
    <row r="702" spans="1:6" s="68" customFormat="1" ht="15.4" x14ac:dyDescent="0.45">
      <c r="A702" s="80">
        <v>44056</v>
      </c>
      <c r="B702" s="81" t="s">
        <v>50</v>
      </c>
      <c r="C702" s="82">
        <v>11640.94</v>
      </c>
      <c r="D702" s="34" t="s">
        <v>999</v>
      </c>
      <c r="E702" s="25" t="s">
        <v>320</v>
      </c>
      <c r="F702" s="25" t="s">
        <v>1000</v>
      </c>
    </row>
    <row r="703" spans="1:6" s="68" customFormat="1" ht="15.4" x14ac:dyDescent="0.45">
      <c r="A703" s="80">
        <v>44056</v>
      </c>
      <c r="B703" s="81" t="s">
        <v>1097</v>
      </c>
      <c r="C703" s="82">
        <v>6250</v>
      </c>
      <c r="D703" s="34" t="s">
        <v>1066</v>
      </c>
      <c r="E703" s="25" t="s">
        <v>1047</v>
      </c>
      <c r="F703" s="25" t="s">
        <v>963</v>
      </c>
    </row>
    <row r="704" spans="1:6" s="68" customFormat="1" ht="15.4" x14ac:dyDescent="0.45">
      <c r="A704" s="80">
        <v>44056</v>
      </c>
      <c r="B704" s="81" t="s">
        <v>83</v>
      </c>
      <c r="C704" s="82">
        <v>22679.72</v>
      </c>
      <c r="D704" s="34" t="s">
        <v>964</v>
      </c>
      <c r="E704" s="25" t="s">
        <v>240</v>
      </c>
      <c r="F704" s="25">
        <v>10409626381</v>
      </c>
    </row>
    <row r="705" spans="1:6" s="68" customFormat="1" ht="15.4" x14ac:dyDescent="0.45">
      <c r="A705" s="80">
        <v>44056</v>
      </c>
      <c r="B705" s="81" t="s">
        <v>83</v>
      </c>
      <c r="C705" s="82">
        <v>32084.400000000001</v>
      </c>
      <c r="D705" s="34" t="s">
        <v>965</v>
      </c>
      <c r="E705" s="25" t="s">
        <v>240</v>
      </c>
      <c r="F705" s="25">
        <v>10409626381</v>
      </c>
    </row>
    <row r="706" spans="1:6" s="68" customFormat="1" ht="30.75" x14ac:dyDescent="0.45">
      <c r="A706" s="80">
        <v>44056</v>
      </c>
      <c r="B706" s="81" t="s">
        <v>1045</v>
      </c>
      <c r="C706" s="82">
        <v>1423.25</v>
      </c>
      <c r="D706" s="34" t="s">
        <v>1067</v>
      </c>
      <c r="E706" s="25" t="s">
        <v>1098</v>
      </c>
      <c r="F706" s="25">
        <v>24054699</v>
      </c>
    </row>
    <row r="707" spans="1:6" s="68" customFormat="1" ht="30.75" x14ac:dyDescent="0.45">
      <c r="A707" s="80">
        <v>44056</v>
      </c>
      <c r="B707" s="81" t="s">
        <v>1045</v>
      </c>
      <c r="C707" s="82">
        <v>2311.0100000000002</v>
      </c>
      <c r="D707" s="34" t="s">
        <v>1067</v>
      </c>
      <c r="E707" s="25" t="s">
        <v>1098</v>
      </c>
      <c r="F707" s="25">
        <v>23949988</v>
      </c>
    </row>
    <row r="708" spans="1:6" s="68" customFormat="1" ht="30.75" x14ac:dyDescent="0.45">
      <c r="A708" s="80">
        <v>44056</v>
      </c>
      <c r="B708" s="81" t="s">
        <v>1045</v>
      </c>
      <c r="C708" s="82">
        <v>1848.2</v>
      </c>
      <c r="D708" s="34" t="s">
        <v>1067</v>
      </c>
      <c r="E708" s="25" t="s">
        <v>1098</v>
      </c>
      <c r="F708" s="25">
        <v>24029711</v>
      </c>
    </row>
    <row r="709" spans="1:6" s="68" customFormat="1" ht="30.75" x14ac:dyDescent="0.45">
      <c r="A709" s="80">
        <v>44056</v>
      </c>
      <c r="B709" s="81" t="s">
        <v>1045</v>
      </c>
      <c r="C709" s="82">
        <v>3064.92</v>
      </c>
      <c r="D709" s="34" t="s">
        <v>1067</v>
      </c>
      <c r="E709" s="25" t="s">
        <v>1098</v>
      </c>
      <c r="F709" s="25">
        <v>23985472</v>
      </c>
    </row>
    <row r="710" spans="1:6" s="68" customFormat="1" ht="15.4" x14ac:dyDescent="0.45">
      <c r="A710" s="80">
        <v>44056</v>
      </c>
      <c r="B710" s="81" t="s">
        <v>69</v>
      </c>
      <c r="C710" s="82">
        <v>400</v>
      </c>
      <c r="D710" s="34" t="s">
        <v>71</v>
      </c>
      <c r="E710" s="25" t="s">
        <v>1093</v>
      </c>
      <c r="F710" s="25" t="s">
        <v>943</v>
      </c>
    </row>
    <row r="711" spans="1:6" s="68" customFormat="1" ht="30.75" x14ac:dyDescent="0.45">
      <c r="A711" s="80">
        <v>44056</v>
      </c>
      <c r="B711" s="81" t="s">
        <v>913</v>
      </c>
      <c r="C711" s="82">
        <v>6224.73</v>
      </c>
      <c r="D711" s="34" t="s">
        <v>1043</v>
      </c>
      <c r="E711" s="25" t="s">
        <v>1096</v>
      </c>
      <c r="F711" s="25" t="s">
        <v>914</v>
      </c>
    </row>
    <row r="712" spans="1:6" s="68" customFormat="1" ht="15.4" x14ac:dyDescent="0.45">
      <c r="A712" s="80">
        <v>44056</v>
      </c>
      <c r="B712" s="81" t="s">
        <v>906</v>
      </c>
      <c r="C712" s="82">
        <v>155.69999999999999</v>
      </c>
      <c r="D712" s="34" t="s">
        <v>1068</v>
      </c>
      <c r="E712" s="25" t="s">
        <v>1099</v>
      </c>
      <c r="F712" s="25">
        <v>10172</v>
      </c>
    </row>
    <row r="713" spans="1:6" s="68" customFormat="1" ht="15.4" x14ac:dyDescent="0.45">
      <c r="A713" s="80">
        <v>44056</v>
      </c>
      <c r="B713" s="81" t="s">
        <v>906</v>
      </c>
      <c r="C713" s="82">
        <v>51.9</v>
      </c>
      <c r="D713" s="34" t="s">
        <v>1068</v>
      </c>
      <c r="E713" s="25" t="s">
        <v>1099</v>
      </c>
      <c r="F713" s="25">
        <v>27468</v>
      </c>
    </row>
    <row r="714" spans="1:6" s="68" customFormat="1" ht="15.4" x14ac:dyDescent="0.45">
      <c r="A714" s="80">
        <v>44056</v>
      </c>
      <c r="B714" s="81" t="s">
        <v>565</v>
      </c>
      <c r="C714" s="82">
        <v>1680</v>
      </c>
      <c r="D714" s="34" t="s">
        <v>773</v>
      </c>
      <c r="E714" s="25" t="s">
        <v>1069</v>
      </c>
      <c r="F714" s="25">
        <v>55918506</v>
      </c>
    </row>
    <row r="715" spans="1:6" s="68" customFormat="1" ht="15.4" x14ac:dyDescent="0.45">
      <c r="A715" s="80">
        <v>44063</v>
      </c>
      <c r="B715" s="81" t="s">
        <v>997</v>
      </c>
      <c r="C715" s="82">
        <v>150</v>
      </c>
      <c r="D715" s="34" t="s">
        <v>1070</v>
      </c>
      <c r="E715" s="25" t="s">
        <v>320</v>
      </c>
      <c r="F715" s="25">
        <v>59544</v>
      </c>
    </row>
    <row r="716" spans="1:6" s="68" customFormat="1" ht="15.4" x14ac:dyDescent="0.45">
      <c r="A716" s="80">
        <v>44063</v>
      </c>
      <c r="B716" s="81" t="s">
        <v>13</v>
      </c>
      <c r="C716" s="82">
        <v>98.65</v>
      </c>
      <c r="D716" s="34" t="s">
        <v>1071</v>
      </c>
      <c r="E716" s="25" t="s">
        <v>685</v>
      </c>
      <c r="F716" s="25" t="s">
        <v>1013</v>
      </c>
    </row>
    <row r="717" spans="1:6" s="68" customFormat="1" ht="15.4" x14ac:dyDescent="0.45">
      <c r="A717" s="80">
        <v>44063</v>
      </c>
      <c r="B717" s="81" t="s">
        <v>13</v>
      </c>
      <c r="C717" s="82">
        <v>175.8</v>
      </c>
      <c r="D717" s="34" t="s">
        <v>1071</v>
      </c>
      <c r="E717" s="25" t="s">
        <v>685</v>
      </c>
      <c r="F717" s="25" t="s">
        <v>1014</v>
      </c>
    </row>
    <row r="718" spans="1:6" s="68" customFormat="1" ht="15.4" x14ac:dyDescent="0.45">
      <c r="A718" s="80">
        <v>44063</v>
      </c>
      <c r="B718" s="81" t="s">
        <v>13</v>
      </c>
      <c r="C718" s="82">
        <v>59.97</v>
      </c>
      <c r="D718" s="34" t="s">
        <v>1071</v>
      </c>
      <c r="E718" s="25" t="s">
        <v>685</v>
      </c>
      <c r="F718" s="25" t="s">
        <v>1015</v>
      </c>
    </row>
    <row r="719" spans="1:6" s="68" customFormat="1" ht="15.4" x14ac:dyDescent="0.45">
      <c r="A719" s="80">
        <v>44063</v>
      </c>
      <c r="B719" s="81" t="s">
        <v>13</v>
      </c>
      <c r="C719" s="82">
        <v>7164.27</v>
      </c>
      <c r="D719" s="34" t="s">
        <v>1072</v>
      </c>
      <c r="E719" s="25" t="s">
        <v>685</v>
      </c>
      <c r="F719" s="25" t="s">
        <v>1021</v>
      </c>
    </row>
    <row r="720" spans="1:6" s="68" customFormat="1" ht="15.4" x14ac:dyDescent="0.45">
      <c r="A720" s="80">
        <v>44063</v>
      </c>
      <c r="B720" s="81" t="s">
        <v>13</v>
      </c>
      <c r="C720" s="82">
        <v>438</v>
      </c>
      <c r="D720" s="34" t="s">
        <v>1065</v>
      </c>
      <c r="E720" s="25" t="s">
        <v>252</v>
      </c>
      <c r="F720" s="25" t="s">
        <v>915</v>
      </c>
    </row>
    <row r="721" spans="1:6" s="68" customFormat="1" ht="15.4" x14ac:dyDescent="0.45">
      <c r="A721" s="80">
        <v>44063</v>
      </c>
      <c r="B721" s="81" t="s">
        <v>13</v>
      </c>
      <c r="C721" s="82">
        <v>219.99</v>
      </c>
      <c r="D721" s="34" t="s">
        <v>1065</v>
      </c>
      <c r="E721" s="25" t="s">
        <v>252</v>
      </c>
      <c r="F721" s="25" t="s">
        <v>916</v>
      </c>
    </row>
    <row r="722" spans="1:6" s="68" customFormat="1" ht="15.4" x14ac:dyDescent="0.45">
      <c r="A722" s="80">
        <v>44063</v>
      </c>
      <c r="B722" s="81" t="s">
        <v>13</v>
      </c>
      <c r="C722" s="82">
        <v>602.34</v>
      </c>
      <c r="D722" s="34" t="s">
        <v>1065</v>
      </c>
      <c r="E722" s="25" t="s">
        <v>252</v>
      </c>
      <c r="F722" s="25" t="s">
        <v>917</v>
      </c>
    </row>
    <row r="723" spans="1:6" s="68" customFormat="1" ht="15.4" x14ac:dyDescent="0.45">
      <c r="A723" s="80">
        <v>44063</v>
      </c>
      <c r="B723" s="81" t="s">
        <v>13</v>
      </c>
      <c r="C723" s="82">
        <v>3518.99</v>
      </c>
      <c r="D723" s="34" t="s">
        <v>1065</v>
      </c>
      <c r="E723" s="25" t="s">
        <v>252</v>
      </c>
      <c r="F723" s="25" t="s">
        <v>918</v>
      </c>
    </row>
    <row r="724" spans="1:6" s="68" customFormat="1" ht="15.4" x14ac:dyDescent="0.45">
      <c r="A724" s="80">
        <v>44063</v>
      </c>
      <c r="B724" s="81" t="s">
        <v>13</v>
      </c>
      <c r="C724" s="82">
        <v>579.75</v>
      </c>
      <c r="D724" s="34" t="s">
        <v>1065</v>
      </c>
      <c r="E724" s="25" t="s">
        <v>252</v>
      </c>
      <c r="F724" s="25" t="s">
        <v>919</v>
      </c>
    </row>
    <row r="725" spans="1:6" s="68" customFormat="1" ht="15.4" x14ac:dyDescent="0.45">
      <c r="A725" s="80">
        <v>44063</v>
      </c>
      <c r="B725" s="81" t="s">
        <v>13</v>
      </c>
      <c r="C725" s="82">
        <v>1004.9</v>
      </c>
      <c r="D725" s="34" t="s">
        <v>1065</v>
      </c>
      <c r="E725" s="25" t="s">
        <v>252</v>
      </c>
      <c r="F725" s="25" t="s">
        <v>920</v>
      </c>
    </row>
    <row r="726" spans="1:6" s="68" customFormat="1" ht="15.4" x14ac:dyDescent="0.45">
      <c r="A726" s="80">
        <v>44063</v>
      </c>
      <c r="B726" s="81" t="s">
        <v>13</v>
      </c>
      <c r="C726" s="82">
        <v>99.2</v>
      </c>
      <c r="D726" s="34" t="s">
        <v>1073</v>
      </c>
      <c r="E726" s="25" t="s">
        <v>320</v>
      </c>
      <c r="F726" s="25" t="s">
        <v>990</v>
      </c>
    </row>
    <row r="727" spans="1:6" s="68" customFormat="1" ht="15.4" x14ac:dyDescent="0.45">
      <c r="A727" s="80">
        <v>44063</v>
      </c>
      <c r="B727" s="81" t="s">
        <v>13</v>
      </c>
      <c r="C727" s="82">
        <v>209.9</v>
      </c>
      <c r="D727" s="34" t="s">
        <v>1073</v>
      </c>
      <c r="E727" s="25" t="s">
        <v>320</v>
      </c>
      <c r="F727" s="25" t="s">
        <v>991</v>
      </c>
    </row>
    <row r="728" spans="1:6" s="68" customFormat="1" ht="15.4" x14ac:dyDescent="0.45">
      <c r="A728" s="80">
        <v>44063</v>
      </c>
      <c r="B728" s="81" t="s">
        <v>13</v>
      </c>
      <c r="C728" s="82">
        <v>47.13</v>
      </c>
      <c r="D728" s="34" t="s">
        <v>1073</v>
      </c>
      <c r="E728" s="25" t="s">
        <v>320</v>
      </c>
      <c r="F728" s="25" t="s">
        <v>992</v>
      </c>
    </row>
    <row r="729" spans="1:6" s="68" customFormat="1" ht="15.4" x14ac:dyDescent="0.45">
      <c r="A729" s="80">
        <v>44063</v>
      </c>
      <c r="B729" s="81" t="s">
        <v>13</v>
      </c>
      <c r="C729" s="82">
        <v>942.78</v>
      </c>
      <c r="D729" s="34" t="s">
        <v>1073</v>
      </c>
      <c r="E729" s="25" t="s">
        <v>320</v>
      </c>
      <c r="F729" s="25" t="s">
        <v>993</v>
      </c>
    </row>
    <row r="730" spans="1:6" s="68" customFormat="1" ht="15.4" x14ac:dyDescent="0.45">
      <c r="A730" s="80">
        <v>44063</v>
      </c>
      <c r="B730" s="81" t="s">
        <v>13</v>
      </c>
      <c r="C730" s="82">
        <v>1196.22</v>
      </c>
      <c r="D730" s="34" t="s">
        <v>1074</v>
      </c>
      <c r="E730" s="25" t="s">
        <v>245</v>
      </c>
      <c r="F730" s="25" t="s">
        <v>1029</v>
      </c>
    </row>
    <row r="731" spans="1:6" s="68" customFormat="1" ht="15.4" x14ac:dyDescent="0.45">
      <c r="A731" s="80">
        <v>44063</v>
      </c>
      <c r="B731" s="81" t="s">
        <v>13</v>
      </c>
      <c r="C731" s="82">
        <v>153.9</v>
      </c>
      <c r="D731" s="34" t="s">
        <v>1075</v>
      </c>
      <c r="E731" s="25" t="s">
        <v>245</v>
      </c>
      <c r="F731" s="25" t="s">
        <v>1032</v>
      </c>
    </row>
    <row r="732" spans="1:6" s="68" customFormat="1" ht="15.4" x14ac:dyDescent="0.45">
      <c r="A732" s="80">
        <v>44063</v>
      </c>
      <c r="B732" s="81" t="s">
        <v>13</v>
      </c>
      <c r="C732" s="82">
        <v>84.95</v>
      </c>
      <c r="D732" s="34" t="s">
        <v>1076</v>
      </c>
      <c r="E732" s="25" t="s">
        <v>245</v>
      </c>
      <c r="F732" s="25" t="s">
        <v>1033</v>
      </c>
    </row>
    <row r="733" spans="1:6" s="68" customFormat="1" ht="30.75" x14ac:dyDescent="0.45">
      <c r="A733" s="80">
        <v>44063</v>
      </c>
      <c r="B733" s="81" t="s">
        <v>525</v>
      </c>
      <c r="C733" s="82">
        <v>7150</v>
      </c>
      <c r="D733" s="34" t="s">
        <v>759</v>
      </c>
      <c r="E733" s="25" t="s">
        <v>249</v>
      </c>
      <c r="F733" s="25" t="s">
        <v>897</v>
      </c>
    </row>
    <row r="734" spans="1:6" s="68" customFormat="1" ht="15.4" x14ac:dyDescent="0.45">
      <c r="A734" s="80">
        <v>44063</v>
      </c>
      <c r="B734" s="81" t="s">
        <v>338</v>
      </c>
      <c r="C734" s="82">
        <v>1657</v>
      </c>
      <c r="D734" s="34" t="s">
        <v>936</v>
      </c>
      <c r="E734" s="25" t="s">
        <v>668</v>
      </c>
      <c r="F734" s="25" t="s">
        <v>937</v>
      </c>
    </row>
    <row r="735" spans="1:6" s="68" customFormat="1" ht="15.4" x14ac:dyDescent="0.45">
      <c r="A735" s="80">
        <v>44063</v>
      </c>
      <c r="B735" s="81" t="s">
        <v>338</v>
      </c>
      <c r="C735" s="82">
        <v>2199</v>
      </c>
      <c r="D735" s="34" t="s">
        <v>936</v>
      </c>
      <c r="E735" s="25" t="s">
        <v>668</v>
      </c>
      <c r="F735" s="25" t="s">
        <v>938</v>
      </c>
    </row>
    <row r="736" spans="1:6" s="68" customFormat="1" ht="15.4" x14ac:dyDescent="0.45">
      <c r="A736" s="80">
        <v>44063</v>
      </c>
      <c r="B736" s="81" t="s">
        <v>64</v>
      </c>
      <c r="C736" s="82">
        <v>95.75</v>
      </c>
      <c r="D736" s="34" t="s">
        <v>933</v>
      </c>
      <c r="E736" s="25" t="s">
        <v>668</v>
      </c>
      <c r="F736" s="25" t="s">
        <v>934</v>
      </c>
    </row>
    <row r="737" spans="1:6" s="68" customFormat="1" ht="15.4" x14ac:dyDescent="0.45">
      <c r="A737" s="80">
        <v>44063</v>
      </c>
      <c r="B737" s="81" t="s">
        <v>64</v>
      </c>
      <c r="C737" s="82">
        <v>2561.94</v>
      </c>
      <c r="D737" s="34" t="s">
        <v>1077</v>
      </c>
      <c r="E737" s="25" t="s">
        <v>668</v>
      </c>
      <c r="F737" s="25" t="s">
        <v>935</v>
      </c>
    </row>
    <row r="738" spans="1:6" s="68" customFormat="1" ht="15.4" x14ac:dyDescent="0.45">
      <c r="A738" s="80">
        <v>44063</v>
      </c>
      <c r="B738" s="81" t="s">
        <v>64</v>
      </c>
      <c r="C738" s="82">
        <v>10395</v>
      </c>
      <c r="D738" s="34" t="s">
        <v>1078</v>
      </c>
      <c r="E738" s="25" t="s">
        <v>685</v>
      </c>
      <c r="F738" s="25" t="s">
        <v>1016</v>
      </c>
    </row>
    <row r="739" spans="1:6" s="68" customFormat="1" ht="15.4" x14ac:dyDescent="0.45">
      <c r="A739" s="80">
        <v>44063</v>
      </c>
      <c r="B739" s="81" t="s">
        <v>64</v>
      </c>
      <c r="C739" s="82">
        <v>51264.2</v>
      </c>
      <c r="D739" s="34" t="s">
        <v>1100</v>
      </c>
      <c r="E739" s="25" t="s">
        <v>685</v>
      </c>
      <c r="F739" s="25" t="s">
        <v>1017</v>
      </c>
    </row>
    <row r="740" spans="1:6" s="68" customFormat="1" ht="15.4" x14ac:dyDescent="0.45">
      <c r="A740" s="80">
        <v>44063</v>
      </c>
      <c r="B740" s="81" t="s">
        <v>64</v>
      </c>
      <c r="C740" s="82">
        <v>52123.92</v>
      </c>
      <c r="D740" s="34" t="s">
        <v>1079</v>
      </c>
      <c r="E740" s="25" t="s">
        <v>685</v>
      </c>
      <c r="F740" s="25" t="s">
        <v>1018</v>
      </c>
    </row>
    <row r="741" spans="1:6" s="68" customFormat="1" ht="30.75" x14ac:dyDescent="0.45">
      <c r="A741" s="80">
        <v>44063</v>
      </c>
      <c r="B741" s="81" t="s">
        <v>64</v>
      </c>
      <c r="C741" s="82">
        <v>53989.45</v>
      </c>
      <c r="D741" s="34" t="s">
        <v>1080</v>
      </c>
      <c r="E741" s="25" t="s">
        <v>685</v>
      </c>
      <c r="F741" s="25" t="s">
        <v>1019</v>
      </c>
    </row>
    <row r="742" spans="1:6" s="68" customFormat="1" ht="15.4" x14ac:dyDescent="0.45">
      <c r="A742" s="80">
        <v>44063</v>
      </c>
      <c r="B742" s="81" t="s">
        <v>64</v>
      </c>
      <c r="C742" s="82">
        <v>50289.65</v>
      </c>
      <c r="D742" s="34" t="s">
        <v>1081</v>
      </c>
      <c r="E742" s="25" t="s">
        <v>685</v>
      </c>
      <c r="F742" s="25" t="s">
        <v>1020</v>
      </c>
    </row>
    <row r="743" spans="1:6" s="68" customFormat="1" ht="15.4" x14ac:dyDescent="0.45">
      <c r="A743" s="80">
        <v>44063</v>
      </c>
      <c r="B743" s="81" t="s">
        <v>64</v>
      </c>
      <c r="C743" s="82">
        <v>10494.22</v>
      </c>
      <c r="D743" s="34" t="s">
        <v>1082</v>
      </c>
      <c r="E743" s="25" t="s">
        <v>685</v>
      </c>
      <c r="F743" s="25" t="s">
        <v>1056</v>
      </c>
    </row>
    <row r="744" spans="1:6" s="68" customFormat="1" ht="15.4" x14ac:dyDescent="0.45">
      <c r="A744" s="80">
        <v>44063</v>
      </c>
      <c r="B744" s="81" t="s">
        <v>64</v>
      </c>
      <c r="C744" s="82">
        <v>244.8</v>
      </c>
      <c r="D744" s="34" t="s">
        <v>921</v>
      </c>
      <c r="E744" s="25" t="s">
        <v>252</v>
      </c>
      <c r="F744" s="25" t="s">
        <v>922</v>
      </c>
    </row>
    <row r="745" spans="1:6" s="68" customFormat="1" ht="15.4" x14ac:dyDescent="0.45">
      <c r="A745" s="80">
        <v>44063</v>
      </c>
      <c r="B745" s="81" t="s">
        <v>64</v>
      </c>
      <c r="C745" s="82">
        <v>2332.1999999999998</v>
      </c>
      <c r="D745" s="34" t="s">
        <v>1083</v>
      </c>
      <c r="E745" s="25" t="s">
        <v>320</v>
      </c>
      <c r="F745" s="25" t="s">
        <v>1001</v>
      </c>
    </row>
    <row r="746" spans="1:6" s="68" customFormat="1" ht="15.4" x14ac:dyDescent="0.45">
      <c r="A746" s="80">
        <v>44063</v>
      </c>
      <c r="B746" s="81" t="s">
        <v>64</v>
      </c>
      <c r="C746" s="82">
        <v>1452.7</v>
      </c>
      <c r="D746" s="34" t="s">
        <v>1083</v>
      </c>
      <c r="E746" s="25" t="s">
        <v>320</v>
      </c>
      <c r="F746" s="25" t="s">
        <v>1002</v>
      </c>
    </row>
    <row r="747" spans="1:6" s="68" customFormat="1" ht="15.4" x14ac:dyDescent="0.45">
      <c r="A747" s="80">
        <v>44063</v>
      </c>
      <c r="B747" s="81" t="s">
        <v>715</v>
      </c>
      <c r="C747" s="82">
        <v>5</v>
      </c>
      <c r="D747" s="34" t="s">
        <v>1025</v>
      </c>
      <c r="E747" s="25" t="s">
        <v>245</v>
      </c>
      <c r="F747" s="25">
        <v>21486</v>
      </c>
    </row>
    <row r="748" spans="1:6" s="68" customFormat="1" ht="15.4" x14ac:dyDescent="0.45">
      <c r="A748" s="80">
        <v>44063</v>
      </c>
      <c r="B748" s="81" t="s">
        <v>715</v>
      </c>
      <c r="C748" s="82">
        <v>5</v>
      </c>
      <c r="D748" s="34" t="s">
        <v>1025</v>
      </c>
      <c r="E748" s="25" t="s">
        <v>245</v>
      </c>
      <c r="F748" s="25">
        <v>23099</v>
      </c>
    </row>
    <row r="749" spans="1:6" s="68" customFormat="1" ht="15.4" x14ac:dyDescent="0.45">
      <c r="A749" s="80">
        <v>44063</v>
      </c>
      <c r="B749" s="81" t="s">
        <v>715</v>
      </c>
      <c r="C749" s="82">
        <v>5</v>
      </c>
      <c r="D749" s="34" t="s">
        <v>1025</v>
      </c>
      <c r="E749" s="25" t="s">
        <v>245</v>
      </c>
      <c r="F749" s="25">
        <v>794</v>
      </c>
    </row>
    <row r="750" spans="1:6" s="68" customFormat="1" ht="15.4" x14ac:dyDescent="0.45">
      <c r="A750" s="80">
        <v>44063</v>
      </c>
      <c r="B750" s="81" t="s">
        <v>715</v>
      </c>
      <c r="C750" s="82">
        <v>5</v>
      </c>
      <c r="D750" s="34" t="s">
        <v>1025</v>
      </c>
      <c r="E750" s="25" t="s">
        <v>245</v>
      </c>
      <c r="F750" s="25">
        <v>91197</v>
      </c>
    </row>
    <row r="751" spans="1:6" s="68" customFormat="1" ht="15.4" x14ac:dyDescent="0.45">
      <c r="A751" s="80">
        <v>44063</v>
      </c>
      <c r="B751" s="81" t="s">
        <v>1026</v>
      </c>
      <c r="C751" s="82">
        <v>51</v>
      </c>
      <c r="D751" s="34" t="s">
        <v>1101</v>
      </c>
      <c r="E751" s="25" t="s">
        <v>245</v>
      </c>
      <c r="F751" s="25" t="s">
        <v>1027</v>
      </c>
    </row>
    <row r="752" spans="1:6" s="68" customFormat="1" ht="15.4" x14ac:dyDescent="0.45">
      <c r="A752" s="80">
        <v>44063</v>
      </c>
      <c r="B752" s="81" t="s">
        <v>1026</v>
      </c>
      <c r="C752" s="82">
        <v>25.5</v>
      </c>
      <c r="D752" s="34" t="s">
        <v>1101</v>
      </c>
      <c r="E752" s="25" t="s">
        <v>245</v>
      </c>
      <c r="F752" s="25" t="s">
        <v>1028</v>
      </c>
    </row>
    <row r="753" spans="1:6" s="68" customFormat="1" ht="15.4" x14ac:dyDescent="0.45">
      <c r="A753" s="80">
        <v>44063</v>
      </c>
      <c r="B753" s="81" t="s">
        <v>716</v>
      </c>
      <c r="C753" s="82">
        <v>15.94</v>
      </c>
      <c r="D753" s="34" t="s">
        <v>1101</v>
      </c>
      <c r="E753" s="25" t="s">
        <v>245</v>
      </c>
      <c r="F753" s="25">
        <v>14784</v>
      </c>
    </row>
    <row r="754" spans="1:6" s="68" customFormat="1" ht="15.4" x14ac:dyDescent="0.45">
      <c r="A754" s="80">
        <v>44063</v>
      </c>
      <c r="B754" s="81" t="s">
        <v>719</v>
      </c>
      <c r="C754" s="82">
        <v>90</v>
      </c>
      <c r="D754" s="34" t="s">
        <v>1052</v>
      </c>
      <c r="E754" s="25" t="s">
        <v>245</v>
      </c>
      <c r="F754" s="25">
        <v>3407</v>
      </c>
    </row>
    <row r="755" spans="1:6" s="68" customFormat="1" ht="15.4" x14ac:dyDescent="0.45">
      <c r="A755" s="80">
        <v>44063</v>
      </c>
      <c r="B755" s="81" t="s">
        <v>719</v>
      </c>
      <c r="C755" s="82">
        <v>2000</v>
      </c>
      <c r="D755" s="34" t="s">
        <v>1052</v>
      </c>
      <c r="E755" s="25" t="s">
        <v>245</v>
      </c>
      <c r="F755" s="25">
        <v>3418</v>
      </c>
    </row>
    <row r="756" spans="1:6" s="68" customFormat="1" ht="15.4" x14ac:dyDescent="0.45">
      <c r="A756" s="80">
        <v>44063</v>
      </c>
      <c r="B756" s="81" t="s">
        <v>720</v>
      </c>
      <c r="C756" s="82">
        <v>512.12</v>
      </c>
      <c r="D756" s="34" t="s">
        <v>774</v>
      </c>
      <c r="E756" s="25" t="s">
        <v>320</v>
      </c>
      <c r="F756" s="25" t="s">
        <v>994</v>
      </c>
    </row>
    <row r="757" spans="1:6" s="68" customFormat="1" ht="15.4" x14ac:dyDescent="0.45">
      <c r="A757" s="80">
        <v>44063</v>
      </c>
      <c r="B757" s="81" t="s">
        <v>489</v>
      </c>
      <c r="C757" s="82">
        <v>3624.82</v>
      </c>
      <c r="D757" s="34" t="s">
        <v>1084</v>
      </c>
      <c r="E757" s="25" t="s">
        <v>685</v>
      </c>
      <c r="F757" s="25" t="s">
        <v>1022</v>
      </c>
    </row>
    <row r="758" spans="1:6" s="68" customFormat="1" ht="15.4" x14ac:dyDescent="0.45">
      <c r="A758" s="80">
        <v>44063</v>
      </c>
      <c r="B758" s="81" t="s">
        <v>1102</v>
      </c>
      <c r="C758" s="82">
        <v>79</v>
      </c>
      <c r="D758" s="34" t="s">
        <v>1030</v>
      </c>
      <c r="E758" s="25" t="s">
        <v>245</v>
      </c>
      <c r="F758" s="25">
        <v>21962</v>
      </c>
    </row>
    <row r="759" spans="1:6" s="68" customFormat="1" ht="15.4" x14ac:dyDescent="0.45">
      <c r="A759" s="80">
        <v>44063</v>
      </c>
      <c r="B759" s="81" t="s">
        <v>1102</v>
      </c>
      <c r="C759" s="82">
        <v>316</v>
      </c>
      <c r="D759" s="34" t="s">
        <v>1031</v>
      </c>
      <c r="E759" s="25" t="s">
        <v>245</v>
      </c>
      <c r="F759" s="25">
        <v>21965</v>
      </c>
    </row>
    <row r="760" spans="1:6" s="68" customFormat="1" ht="15.4" x14ac:dyDescent="0.45">
      <c r="A760" s="80">
        <v>44063</v>
      </c>
      <c r="B760" s="81" t="s">
        <v>701</v>
      </c>
      <c r="C760" s="82">
        <v>6968.24</v>
      </c>
      <c r="D760" s="34" t="s">
        <v>747</v>
      </c>
      <c r="E760" s="25" t="s">
        <v>899</v>
      </c>
      <c r="F760" s="25">
        <v>76</v>
      </c>
    </row>
    <row r="761" spans="1:6" s="68" customFormat="1" ht="15.4" x14ac:dyDescent="0.45">
      <c r="A761" s="80">
        <v>44063</v>
      </c>
      <c r="B761" s="81" t="s">
        <v>701</v>
      </c>
      <c r="C761" s="82">
        <v>6869.5</v>
      </c>
      <c r="D761" s="34" t="s">
        <v>747</v>
      </c>
      <c r="E761" s="25" t="s">
        <v>899</v>
      </c>
      <c r="F761" s="25">
        <v>79</v>
      </c>
    </row>
    <row r="762" spans="1:6" s="68" customFormat="1" ht="15.4" x14ac:dyDescent="0.45">
      <c r="A762" s="80">
        <v>44063</v>
      </c>
      <c r="B762" s="81" t="s">
        <v>701</v>
      </c>
      <c r="C762" s="82">
        <v>7464.75</v>
      </c>
      <c r="D762" s="34" t="s">
        <v>747</v>
      </c>
      <c r="E762" s="25" t="s">
        <v>899</v>
      </c>
      <c r="F762" s="25">
        <v>78</v>
      </c>
    </row>
    <row r="763" spans="1:6" s="68" customFormat="1" ht="15.4" x14ac:dyDescent="0.45">
      <c r="A763" s="80">
        <v>44063</v>
      </c>
      <c r="B763" s="81" t="s">
        <v>22</v>
      </c>
      <c r="C763" s="82">
        <v>231.4</v>
      </c>
      <c r="D763" s="34" t="s">
        <v>1034</v>
      </c>
      <c r="E763" s="25" t="s">
        <v>245</v>
      </c>
      <c r="F763" s="25" t="s">
        <v>1035</v>
      </c>
    </row>
    <row r="764" spans="1:6" s="68" customFormat="1" ht="15.4" x14ac:dyDescent="0.45">
      <c r="A764" s="80">
        <v>44063</v>
      </c>
      <c r="B764" s="81" t="s">
        <v>51</v>
      </c>
      <c r="C764" s="82">
        <v>2349.06</v>
      </c>
      <c r="D764" s="34" t="s">
        <v>932</v>
      </c>
      <c r="E764" s="25" t="s">
        <v>668</v>
      </c>
      <c r="F764" s="25">
        <v>1100738582</v>
      </c>
    </row>
    <row r="765" spans="1:6" s="68" customFormat="1" ht="15.4" x14ac:dyDescent="0.45">
      <c r="A765" s="80">
        <v>44063</v>
      </c>
      <c r="B765" s="81" t="s">
        <v>1103</v>
      </c>
      <c r="C765" s="82">
        <v>195</v>
      </c>
      <c r="D765" s="34" t="s">
        <v>1037</v>
      </c>
      <c r="E765" s="25" t="s">
        <v>245</v>
      </c>
      <c r="F765" s="25">
        <v>34841</v>
      </c>
    </row>
    <row r="766" spans="1:6" s="68" customFormat="1" ht="15.4" x14ac:dyDescent="0.45">
      <c r="A766" s="80">
        <v>44063</v>
      </c>
      <c r="B766" s="81" t="s">
        <v>1103</v>
      </c>
      <c r="C766" s="82">
        <v>195</v>
      </c>
      <c r="D766" s="34" t="s">
        <v>1037</v>
      </c>
      <c r="E766" s="25" t="s">
        <v>245</v>
      </c>
      <c r="F766" s="25">
        <v>34772</v>
      </c>
    </row>
    <row r="767" spans="1:6" s="68" customFormat="1" ht="15.4" x14ac:dyDescent="0.45">
      <c r="A767" s="80">
        <v>44063</v>
      </c>
      <c r="B767" s="81" t="s">
        <v>1103</v>
      </c>
      <c r="C767" s="82">
        <v>162.5</v>
      </c>
      <c r="D767" s="34" t="s">
        <v>1037</v>
      </c>
      <c r="E767" s="25" t="s">
        <v>245</v>
      </c>
      <c r="F767" s="25">
        <v>34892</v>
      </c>
    </row>
    <row r="768" spans="1:6" s="68" customFormat="1" ht="15.4" x14ac:dyDescent="0.45">
      <c r="A768" s="80">
        <v>44063</v>
      </c>
      <c r="B768" s="81" t="s">
        <v>1103</v>
      </c>
      <c r="C768" s="82">
        <v>162.5</v>
      </c>
      <c r="D768" s="34" t="s">
        <v>1037</v>
      </c>
      <c r="E768" s="25" t="s">
        <v>245</v>
      </c>
      <c r="F768" s="25">
        <v>34943</v>
      </c>
    </row>
    <row r="769" spans="1:6" s="68" customFormat="1" ht="15.4" x14ac:dyDescent="0.45">
      <c r="A769" s="80">
        <v>44063</v>
      </c>
      <c r="B769" s="81" t="s">
        <v>1103</v>
      </c>
      <c r="C769" s="82">
        <v>162.5</v>
      </c>
      <c r="D769" s="34" t="s">
        <v>1037</v>
      </c>
      <c r="E769" s="25" t="s">
        <v>245</v>
      </c>
      <c r="F769" s="25">
        <v>34978</v>
      </c>
    </row>
    <row r="770" spans="1:6" s="68" customFormat="1" ht="15.4" x14ac:dyDescent="0.45">
      <c r="A770" s="80">
        <v>44063</v>
      </c>
      <c r="B770" s="81" t="s">
        <v>494</v>
      </c>
      <c r="C770" s="82">
        <v>86.42</v>
      </c>
      <c r="D770" s="34" t="s">
        <v>764</v>
      </c>
      <c r="E770" s="25" t="s">
        <v>245</v>
      </c>
      <c r="F770" s="25">
        <v>37857</v>
      </c>
    </row>
    <row r="771" spans="1:6" s="68" customFormat="1" ht="15.4" x14ac:dyDescent="0.45">
      <c r="A771" s="80">
        <v>44063</v>
      </c>
      <c r="B771" s="81" t="s">
        <v>907</v>
      </c>
      <c r="C771" s="82">
        <v>655.20000000000005</v>
      </c>
      <c r="D771" s="34" t="s">
        <v>1085</v>
      </c>
      <c r="E771" s="88" t="s">
        <v>259</v>
      </c>
      <c r="F771" s="25">
        <v>7353481</v>
      </c>
    </row>
    <row r="772" spans="1:6" s="68" customFormat="1" ht="15.4" x14ac:dyDescent="0.45">
      <c r="A772" s="80">
        <v>44063</v>
      </c>
      <c r="B772" s="81" t="s">
        <v>18</v>
      </c>
      <c r="C772" s="82">
        <v>43.54</v>
      </c>
      <c r="D772" s="34" t="s">
        <v>1086</v>
      </c>
      <c r="E772" s="25" t="s">
        <v>245</v>
      </c>
      <c r="F772" s="25">
        <v>88115</v>
      </c>
    </row>
    <row r="773" spans="1:6" s="68" customFormat="1" ht="30.75" x14ac:dyDescent="0.45">
      <c r="A773" s="80">
        <v>44063</v>
      </c>
      <c r="B773" s="81" t="s">
        <v>1104</v>
      </c>
      <c r="C773" s="82">
        <v>450</v>
      </c>
      <c r="D773" s="34" t="s">
        <v>1007</v>
      </c>
      <c r="E773" s="25" t="s">
        <v>320</v>
      </c>
      <c r="F773" s="25">
        <v>39629189</v>
      </c>
    </row>
    <row r="774" spans="1:6" s="68" customFormat="1" ht="15.4" x14ac:dyDescent="0.45">
      <c r="A774" s="80">
        <v>44063</v>
      </c>
      <c r="B774" s="81" t="s">
        <v>718</v>
      </c>
      <c r="C774" s="82">
        <v>251.55</v>
      </c>
      <c r="D774" s="34" t="s">
        <v>1037</v>
      </c>
      <c r="E774" s="25" t="s">
        <v>245</v>
      </c>
      <c r="F774" s="25">
        <v>168346</v>
      </c>
    </row>
    <row r="775" spans="1:6" s="68" customFormat="1" ht="30.75" x14ac:dyDescent="0.45">
      <c r="A775" s="80">
        <v>44063</v>
      </c>
      <c r="B775" s="81" t="s">
        <v>1008</v>
      </c>
      <c r="C775" s="82">
        <v>1645</v>
      </c>
      <c r="D775" s="34" t="s">
        <v>1009</v>
      </c>
      <c r="E775" s="25" t="s">
        <v>320</v>
      </c>
      <c r="F775" s="25" t="s">
        <v>1010</v>
      </c>
    </row>
    <row r="776" spans="1:6" s="68" customFormat="1" ht="15.4" x14ac:dyDescent="0.45">
      <c r="A776" s="80">
        <v>44063</v>
      </c>
      <c r="B776" s="81" t="s">
        <v>972</v>
      </c>
      <c r="C776" s="82">
        <f>7198+110</f>
        <v>7308</v>
      </c>
      <c r="D776" s="34" t="s">
        <v>974</v>
      </c>
      <c r="E776" s="25" t="s">
        <v>240</v>
      </c>
      <c r="F776" s="25">
        <v>3000</v>
      </c>
    </row>
    <row r="777" spans="1:6" s="68" customFormat="1" ht="15.4" x14ac:dyDescent="0.45">
      <c r="A777" s="80">
        <v>44063</v>
      </c>
      <c r="B777" s="81" t="s">
        <v>972</v>
      </c>
      <c r="C777" s="82">
        <f>16998+519</f>
        <v>17517</v>
      </c>
      <c r="D777" s="34" t="s">
        <v>975</v>
      </c>
      <c r="E777" s="25" t="s">
        <v>240</v>
      </c>
      <c r="F777" s="25">
        <v>2093</v>
      </c>
    </row>
    <row r="778" spans="1:6" s="68" customFormat="1" ht="15.4" x14ac:dyDescent="0.45">
      <c r="A778" s="80">
        <v>44063</v>
      </c>
      <c r="B778" s="81" t="s">
        <v>499</v>
      </c>
      <c r="C778" s="82">
        <v>77.36</v>
      </c>
      <c r="D778" s="34" t="s">
        <v>939</v>
      </c>
      <c r="E778" s="25" t="s">
        <v>1098</v>
      </c>
      <c r="F778" s="25" t="s">
        <v>940</v>
      </c>
    </row>
    <row r="779" spans="1:6" s="68" customFormat="1" ht="15.4" x14ac:dyDescent="0.45">
      <c r="A779" s="80">
        <v>44063</v>
      </c>
      <c r="B779" s="81" t="s">
        <v>499</v>
      </c>
      <c r="C779" s="82">
        <v>77.36</v>
      </c>
      <c r="D779" s="34" t="s">
        <v>939</v>
      </c>
      <c r="E779" s="25" t="s">
        <v>1098</v>
      </c>
      <c r="F779" s="25" t="s">
        <v>941</v>
      </c>
    </row>
    <row r="780" spans="1:6" s="68" customFormat="1" ht="15.4" x14ac:dyDescent="0.45">
      <c r="A780" s="80">
        <v>44063</v>
      </c>
      <c r="B780" s="81" t="s">
        <v>499</v>
      </c>
      <c r="C780" s="82">
        <v>22.72</v>
      </c>
      <c r="D780" s="34" t="s">
        <v>758</v>
      </c>
      <c r="E780" s="25" t="s">
        <v>1098</v>
      </c>
      <c r="F780" s="25" t="s">
        <v>940</v>
      </c>
    </row>
    <row r="781" spans="1:6" s="68" customFormat="1" ht="30.75" x14ac:dyDescent="0.45">
      <c r="A781" s="80">
        <v>44063</v>
      </c>
      <c r="B781" s="81" t="s">
        <v>913</v>
      </c>
      <c r="C781" s="82">
        <v>4238.5</v>
      </c>
      <c r="D781" s="34" t="s">
        <v>966</v>
      </c>
      <c r="E781" s="25" t="s">
        <v>240</v>
      </c>
      <c r="F781" s="25">
        <v>1683316</v>
      </c>
    </row>
    <row r="782" spans="1:6" s="68" customFormat="1" ht="15.4" x14ac:dyDescent="0.45">
      <c r="A782" s="80">
        <v>44063</v>
      </c>
      <c r="B782" s="81" t="s">
        <v>1046</v>
      </c>
      <c r="C782" s="82">
        <f>993.75+70.8</f>
        <v>1064.55</v>
      </c>
      <c r="D782" s="34" t="s">
        <v>945</v>
      </c>
      <c r="E782" s="25" t="s">
        <v>1087</v>
      </c>
      <c r="F782" s="25">
        <v>22565</v>
      </c>
    </row>
    <row r="783" spans="1:6" s="68" customFormat="1" ht="15.4" x14ac:dyDescent="0.45">
      <c r="A783" s="80">
        <v>44063</v>
      </c>
      <c r="B783" s="81" t="s">
        <v>565</v>
      </c>
      <c r="C783" s="82">
        <v>1680</v>
      </c>
      <c r="D783" s="34" t="s">
        <v>773</v>
      </c>
      <c r="E783" s="25" t="s">
        <v>1069</v>
      </c>
      <c r="F783" s="25">
        <v>56131909</v>
      </c>
    </row>
    <row r="784" spans="1:6" s="68" customFormat="1" ht="15.4" x14ac:dyDescent="0.45">
      <c r="A784" s="80">
        <v>44063</v>
      </c>
      <c r="B784" s="81" t="s">
        <v>1054</v>
      </c>
      <c r="C784" s="82">
        <v>89.83</v>
      </c>
      <c r="D784" s="34" t="s">
        <v>1053</v>
      </c>
      <c r="E784" s="25" t="s">
        <v>686</v>
      </c>
      <c r="F784" s="25" t="s">
        <v>1040</v>
      </c>
    </row>
    <row r="785" spans="1:6" s="68" customFormat="1" ht="15.4" x14ac:dyDescent="0.45">
      <c r="A785" s="80">
        <v>44063</v>
      </c>
      <c r="B785" s="81" t="s">
        <v>947</v>
      </c>
      <c r="C785" s="82">
        <v>124</v>
      </c>
      <c r="D785" s="34" t="s">
        <v>959</v>
      </c>
      <c r="E785" s="25" t="s">
        <v>160</v>
      </c>
      <c r="F785" s="25">
        <v>9894</v>
      </c>
    </row>
    <row r="786" spans="1:6" s="68" customFormat="1" ht="15.4" x14ac:dyDescent="0.45">
      <c r="A786" s="80">
        <v>44063</v>
      </c>
      <c r="B786" s="81" t="s">
        <v>947</v>
      </c>
      <c r="C786" s="82">
        <v>408</v>
      </c>
      <c r="D786" s="34" t="s">
        <v>948</v>
      </c>
      <c r="E786" s="25" t="s">
        <v>1087</v>
      </c>
      <c r="F786" s="25">
        <v>9909</v>
      </c>
    </row>
    <row r="787" spans="1:6" s="68" customFormat="1" ht="15.4" x14ac:dyDescent="0.45">
      <c r="A787" s="80">
        <v>44063</v>
      </c>
      <c r="B787" s="81" t="s">
        <v>947</v>
      </c>
      <c r="C787" s="82">
        <v>76</v>
      </c>
      <c r="D787" s="34" t="s">
        <v>949</v>
      </c>
      <c r="E787" s="25" t="s">
        <v>1087</v>
      </c>
      <c r="F787" s="25">
        <v>9909</v>
      </c>
    </row>
    <row r="788" spans="1:6" s="68" customFormat="1" ht="15.4" x14ac:dyDescent="0.45">
      <c r="A788" s="80">
        <v>44063</v>
      </c>
      <c r="B788" s="81" t="s">
        <v>947</v>
      </c>
      <c r="C788" s="82">
        <v>360</v>
      </c>
      <c r="D788" s="34" t="s">
        <v>950</v>
      </c>
      <c r="E788" s="25" t="s">
        <v>1087</v>
      </c>
      <c r="F788" s="25">
        <v>9909</v>
      </c>
    </row>
    <row r="789" spans="1:6" s="68" customFormat="1" ht="15.4" x14ac:dyDescent="0.45">
      <c r="A789" s="80">
        <v>44063</v>
      </c>
      <c r="B789" s="81" t="s">
        <v>567</v>
      </c>
      <c r="C789" s="82">
        <v>10.39</v>
      </c>
      <c r="D789" s="34" t="s">
        <v>758</v>
      </c>
      <c r="E789" s="25" t="s">
        <v>1098</v>
      </c>
      <c r="F789" s="25">
        <v>7309344071</v>
      </c>
    </row>
    <row r="790" spans="1:6" s="68" customFormat="1" ht="15.4" x14ac:dyDescent="0.45">
      <c r="A790" s="80">
        <v>44063</v>
      </c>
      <c r="B790" s="81" t="s">
        <v>567</v>
      </c>
      <c r="C790" s="82">
        <v>16.739999999999998</v>
      </c>
      <c r="D790" s="34" t="s">
        <v>758</v>
      </c>
      <c r="E790" s="25" t="s">
        <v>1098</v>
      </c>
      <c r="F790" s="25" t="s">
        <v>942</v>
      </c>
    </row>
    <row r="791" spans="1:6" s="68" customFormat="1" ht="15.4" x14ac:dyDescent="0.45">
      <c r="A791" s="80">
        <v>44063</v>
      </c>
      <c r="B791" s="81" t="s">
        <v>567</v>
      </c>
      <c r="C791" s="82">
        <v>25.01</v>
      </c>
      <c r="D791" s="34" t="s">
        <v>758</v>
      </c>
      <c r="E791" s="25" t="s">
        <v>1098</v>
      </c>
      <c r="F791" s="25">
        <v>7309435095</v>
      </c>
    </row>
    <row r="792" spans="1:6" s="68" customFormat="1" ht="15.4" x14ac:dyDescent="0.45">
      <c r="A792" s="80">
        <v>44063</v>
      </c>
      <c r="B792" s="81" t="s">
        <v>567</v>
      </c>
      <c r="C792" s="82">
        <v>8.99</v>
      </c>
      <c r="D792" s="34" t="s">
        <v>998</v>
      </c>
      <c r="E792" s="25" t="s">
        <v>320</v>
      </c>
      <c r="F792" s="25">
        <v>80593</v>
      </c>
    </row>
    <row r="793" spans="1:6" s="68" customFormat="1" ht="15.4" x14ac:dyDescent="0.45">
      <c r="A793" s="80">
        <v>44063</v>
      </c>
      <c r="B793" s="81" t="s">
        <v>923</v>
      </c>
      <c r="C793" s="82">
        <v>3437.6</v>
      </c>
      <c r="D793" s="34" t="s">
        <v>1088</v>
      </c>
      <c r="E793" s="25" t="s">
        <v>252</v>
      </c>
      <c r="F793" s="25" t="s">
        <v>924</v>
      </c>
    </row>
    <row r="794" spans="1:6" s="68" customFormat="1" ht="15.4" x14ac:dyDescent="0.45">
      <c r="A794" s="80">
        <v>44063</v>
      </c>
      <c r="B794" s="81" t="s">
        <v>923</v>
      </c>
      <c r="C794" s="82">
        <v>3437.6</v>
      </c>
      <c r="D794" s="34" t="s">
        <v>1088</v>
      </c>
      <c r="E794" s="25" t="s">
        <v>252</v>
      </c>
      <c r="F794" s="25" t="s">
        <v>925</v>
      </c>
    </row>
    <row r="795" spans="1:6" s="68" customFormat="1" ht="15.4" x14ac:dyDescent="0.45">
      <c r="A795" s="80">
        <v>44063</v>
      </c>
      <c r="B795" s="81" t="s">
        <v>923</v>
      </c>
      <c r="C795" s="82">
        <v>2750.08</v>
      </c>
      <c r="D795" s="34" t="s">
        <v>1088</v>
      </c>
      <c r="E795" s="25" t="s">
        <v>252</v>
      </c>
      <c r="F795" s="25" t="s">
        <v>926</v>
      </c>
    </row>
    <row r="796" spans="1:6" s="68" customFormat="1" ht="15.4" x14ac:dyDescent="0.45">
      <c r="A796" s="80">
        <v>44063</v>
      </c>
      <c r="B796" s="81" t="s">
        <v>923</v>
      </c>
      <c r="C796" s="82">
        <v>3437.6</v>
      </c>
      <c r="D796" s="34" t="s">
        <v>1088</v>
      </c>
      <c r="E796" s="25" t="s">
        <v>252</v>
      </c>
      <c r="F796" s="25" t="s">
        <v>927</v>
      </c>
    </row>
    <row r="797" spans="1:6" s="68" customFormat="1" ht="15.4" x14ac:dyDescent="0.45">
      <c r="A797" s="80">
        <v>44063</v>
      </c>
      <c r="B797" s="81" t="s">
        <v>923</v>
      </c>
      <c r="C797" s="82">
        <v>3437.6</v>
      </c>
      <c r="D797" s="34" t="s">
        <v>1088</v>
      </c>
      <c r="E797" s="25" t="s">
        <v>252</v>
      </c>
      <c r="F797" s="25" t="s">
        <v>928</v>
      </c>
    </row>
    <row r="798" spans="1:6" s="68" customFormat="1" ht="15.4" x14ac:dyDescent="0.45">
      <c r="A798" s="80">
        <v>44063</v>
      </c>
      <c r="B798" s="81" t="s">
        <v>910</v>
      </c>
      <c r="C798" s="82">
        <v>771.98</v>
      </c>
      <c r="D798" s="34" t="s">
        <v>1089</v>
      </c>
      <c r="E798" s="25" t="s">
        <v>1069</v>
      </c>
      <c r="F798" s="25">
        <v>56004351</v>
      </c>
    </row>
    <row r="799" spans="1:6" s="68" customFormat="1" ht="15.4" x14ac:dyDescent="0.45">
      <c r="A799" s="80">
        <v>44063</v>
      </c>
      <c r="B799" s="81" t="s">
        <v>910</v>
      </c>
      <c r="C799" s="82">
        <v>991.29</v>
      </c>
      <c r="D799" s="34" t="s">
        <v>1089</v>
      </c>
      <c r="E799" s="25" t="s">
        <v>1069</v>
      </c>
      <c r="F799" s="25">
        <v>56032355</v>
      </c>
    </row>
    <row r="800" spans="1:6" s="68" customFormat="1" ht="15.4" x14ac:dyDescent="0.45">
      <c r="A800" s="80">
        <v>44063</v>
      </c>
      <c r="B800" s="81" t="s">
        <v>910</v>
      </c>
      <c r="C800" s="82">
        <v>1184.29</v>
      </c>
      <c r="D800" s="34" t="s">
        <v>1089</v>
      </c>
      <c r="E800" s="25" t="s">
        <v>1069</v>
      </c>
      <c r="F800" s="25">
        <v>56106438</v>
      </c>
    </row>
    <row r="801" spans="1:6" s="68" customFormat="1" ht="15.4" x14ac:dyDescent="0.45">
      <c r="A801" s="80">
        <v>44063</v>
      </c>
      <c r="B801" s="81" t="s">
        <v>910</v>
      </c>
      <c r="C801" s="82">
        <v>1175.52</v>
      </c>
      <c r="D801" s="34" t="s">
        <v>1089</v>
      </c>
      <c r="E801" s="25" t="s">
        <v>1069</v>
      </c>
      <c r="F801" s="25">
        <v>56131375</v>
      </c>
    </row>
    <row r="802" spans="1:6" s="68" customFormat="1" ht="15.4" x14ac:dyDescent="0.45">
      <c r="A802" s="80">
        <v>44063</v>
      </c>
      <c r="B802" s="81" t="s">
        <v>910</v>
      </c>
      <c r="C802" s="82">
        <v>1122.53</v>
      </c>
      <c r="D802" s="34" t="s">
        <v>1089</v>
      </c>
      <c r="E802" s="25" t="s">
        <v>1069</v>
      </c>
      <c r="F802" s="25">
        <v>56153310</v>
      </c>
    </row>
    <row r="803" spans="1:6" s="68" customFormat="1" ht="15.4" x14ac:dyDescent="0.45">
      <c r="A803" s="80">
        <v>44063</v>
      </c>
      <c r="B803" s="81" t="s">
        <v>910</v>
      </c>
      <c r="C803" s="82">
        <v>964.98</v>
      </c>
      <c r="D803" s="34" t="s">
        <v>1089</v>
      </c>
      <c r="E803" s="25" t="s">
        <v>1069</v>
      </c>
      <c r="F803" s="25">
        <v>56062716</v>
      </c>
    </row>
    <row r="804" spans="1:6" s="68" customFormat="1" ht="15.4" x14ac:dyDescent="0.45">
      <c r="A804" s="80">
        <v>44063</v>
      </c>
      <c r="B804" s="81" t="s">
        <v>19</v>
      </c>
      <c r="C804" s="82">
        <v>30.82</v>
      </c>
      <c r="D804" s="34" t="s">
        <v>1090</v>
      </c>
      <c r="E804" s="25" t="s">
        <v>320</v>
      </c>
      <c r="F804" s="25">
        <v>83503</v>
      </c>
    </row>
    <row r="805" spans="1:6" s="68" customFormat="1" ht="15.4" x14ac:dyDescent="0.45">
      <c r="A805" s="80">
        <v>44070</v>
      </c>
      <c r="B805" s="81" t="s">
        <v>981</v>
      </c>
      <c r="C805" s="82">
        <v>2021.23</v>
      </c>
      <c r="D805" s="34" t="s">
        <v>1091</v>
      </c>
      <c r="E805" s="25" t="s">
        <v>686</v>
      </c>
      <c r="F805" s="25" t="s">
        <v>1111</v>
      </c>
    </row>
    <row r="806" spans="1:6" s="68" customFormat="1" ht="15.4" x14ac:dyDescent="0.45">
      <c r="A806" s="80">
        <v>44070</v>
      </c>
      <c r="B806" s="81" t="s">
        <v>13</v>
      </c>
      <c r="C806" s="82">
        <v>3866.85</v>
      </c>
      <c r="D806" s="34" t="s">
        <v>900</v>
      </c>
      <c r="E806" s="25" t="s">
        <v>686</v>
      </c>
      <c r="F806" s="25" t="s">
        <v>901</v>
      </c>
    </row>
    <row r="807" spans="1:6" s="68" customFormat="1" ht="30.75" x14ac:dyDescent="0.45">
      <c r="A807" s="80">
        <v>44070</v>
      </c>
      <c r="B807" s="81" t="s">
        <v>903</v>
      </c>
      <c r="C807" s="82">
        <v>438.12</v>
      </c>
      <c r="D807" s="34" t="s">
        <v>1060</v>
      </c>
      <c r="E807" s="25" t="s">
        <v>159</v>
      </c>
      <c r="F807" s="25">
        <v>1017535</v>
      </c>
    </row>
    <row r="808" spans="1:6" s="68" customFormat="1" ht="15.4" x14ac:dyDescent="0.45">
      <c r="A808" s="80">
        <v>44070</v>
      </c>
      <c r="B808" s="81" t="s">
        <v>1003</v>
      </c>
      <c r="C808" s="82">
        <v>13000</v>
      </c>
      <c r="D808" s="34" t="s">
        <v>1004</v>
      </c>
      <c r="E808" s="25" t="s">
        <v>320</v>
      </c>
      <c r="F808" s="25">
        <v>118099</v>
      </c>
    </row>
    <row r="809" spans="1:6" s="68" customFormat="1" ht="15.4" x14ac:dyDescent="0.45">
      <c r="A809" s="80">
        <v>44070</v>
      </c>
      <c r="B809" s="81" t="s">
        <v>699</v>
      </c>
      <c r="C809" s="82">
        <v>162.5</v>
      </c>
      <c r="D809" s="34" t="s">
        <v>951</v>
      </c>
      <c r="E809" s="25" t="s">
        <v>244</v>
      </c>
      <c r="F809" s="25" t="s">
        <v>952</v>
      </c>
    </row>
    <row r="810" spans="1:6" s="68" customFormat="1" ht="15.4" x14ac:dyDescent="0.45">
      <c r="A810" s="80">
        <v>44070</v>
      </c>
      <c r="B810" s="81" t="s">
        <v>699</v>
      </c>
      <c r="C810" s="82">
        <v>162.5</v>
      </c>
      <c r="D810" s="34" t="s">
        <v>951</v>
      </c>
      <c r="E810" s="25" t="s">
        <v>244</v>
      </c>
      <c r="F810" s="25" t="s">
        <v>953</v>
      </c>
    </row>
    <row r="811" spans="1:6" s="68" customFormat="1" ht="15.4" x14ac:dyDescent="0.45">
      <c r="A811" s="80">
        <v>44070</v>
      </c>
      <c r="B811" s="81" t="s">
        <v>699</v>
      </c>
      <c r="C811" s="82">
        <v>162.5</v>
      </c>
      <c r="D811" s="34" t="s">
        <v>951</v>
      </c>
      <c r="E811" s="25" t="s">
        <v>244</v>
      </c>
      <c r="F811" s="25" t="s">
        <v>954</v>
      </c>
    </row>
    <row r="812" spans="1:6" s="68" customFormat="1" ht="15.4" x14ac:dyDescent="0.45">
      <c r="A812" s="80">
        <v>44070</v>
      </c>
      <c r="B812" s="81" t="s">
        <v>699</v>
      </c>
      <c r="C812" s="82">
        <v>162.5</v>
      </c>
      <c r="D812" s="34" t="s">
        <v>951</v>
      </c>
      <c r="E812" s="25" t="s">
        <v>244</v>
      </c>
      <c r="F812" s="25" t="s">
        <v>956</v>
      </c>
    </row>
    <row r="813" spans="1:6" s="68" customFormat="1" ht="15.4" x14ac:dyDescent="0.45">
      <c r="A813" s="80">
        <v>44070</v>
      </c>
      <c r="B813" s="81" t="s">
        <v>699</v>
      </c>
      <c r="C813" s="82">
        <v>162.5</v>
      </c>
      <c r="D813" s="34" t="s">
        <v>951</v>
      </c>
      <c r="E813" s="25" t="s">
        <v>244</v>
      </c>
      <c r="F813" s="25" t="s">
        <v>957</v>
      </c>
    </row>
    <row r="814" spans="1:6" s="68" customFormat="1" ht="15.4" x14ac:dyDescent="0.45">
      <c r="A814" s="80">
        <v>44070</v>
      </c>
      <c r="B814" s="81" t="s">
        <v>699</v>
      </c>
      <c r="C814" s="82">
        <v>162.5</v>
      </c>
      <c r="D814" s="34" t="s">
        <v>951</v>
      </c>
      <c r="E814" s="25" t="s">
        <v>244</v>
      </c>
      <c r="F814" s="25" t="s">
        <v>958</v>
      </c>
    </row>
    <row r="815" spans="1:6" s="68" customFormat="1" ht="15.4" x14ac:dyDescent="0.45">
      <c r="A815" s="80">
        <v>44070</v>
      </c>
      <c r="B815" s="81" t="s">
        <v>191</v>
      </c>
      <c r="C815" s="82">
        <v>22137.5</v>
      </c>
      <c r="D815" s="34" t="s">
        <v>547</v>
      </c>
      <c r="E815" s="25" t="s">
        <v>245</v>
      </c>
      <c r="F815" s="25" t="s">
        <v>1039</v>
      </c>
    </row>
    <row r="816" spans="1:6" s="68" customFormat="1" ht="15.4" x14ac:dyDescent="0.45">
      <c r="A816" s="80">
        <v>44070</v>
      </c>
      <c r="B816" s="81" t="s">
        <v>377</v>
      </c>
      <c r="C816" s="82">
        <v>268.64</v>
      </c>
      <c r="D816" s="34" t="s">
        <v>1062</v>
      </c>
      <c r="E816" s="25" t="s">
        <v>246</v>
      </c>
      <c r="F816" s="25">
        <v>4587670</v>
      </c>
    </row>
    <row r="817" spans="1:6" s="68" customFormat="1" ht="15.4" x14ac:dyDescent="0.45">
      <c r="A817" s="80">
        <v>44070</v>
      </c>
      <c r="B817" s="81" t="s">
        <v>377</v>
      </c>
      <c r="C817" s="82">
        <v>61.58</v>
      </c>
      <c r="D817" s="34" t="s">
        <v>1062</v>
      </c>
      <c r="E817" s="25" t="s">
        <v>246</v>
      </c>
      <c r="F817" s="25">
        <v>3825188</v>
      </c>
    </row>
    <row r="818" spans="1:6" s="68" customFormat="1" ht="15.4" x14ac:dyDescent="0.45">
      <c r="A818" s="80">
        <v>44070</v>
      </c>
      <c r="B818" s="81" t="s">
        <v>377</v>
      </c>
      <c r="C818" s="82">
        <v>4363.32</v>
      </c>
      <c r="D818" s="34" t="s">
        <v>1062</v>
      </c>
      <c r="E818" s="25" t="s">
        <v>246</v>
      </c>
      <c r="F818" s="25">
        <v>3743704</v>
      </c>
    </row>
    <row r="819" spans="1:6" s="68" customFormat="1" ht="15.4" x14ac:dyDescent="0.45">
      <c r="A819" s="80">
        <v>44070</v>
      </c>
      <c r="B819" s="81" t="s">
        <v>377</v>
      </c>
      <c r="C819" s="82">
        <v>361.12</v>
      </c>
      <c r="D819" s="34" t="s">
        <v>1062</v>
      </c>
      <c r="E819" s="25" t="s">
        <v>246</v>
      </c>
      <c r="F819" s="25">
        <v>3671908</v>
      </c>
    </row>
    <row r="820" spans="1:6" s="68" customFormat="1" ht="15.4" x14ac:dyDescent="0.45">
      <c r="A820" s="80">
        <v>44070</v>
      </c>
      <c r="B820" s="81" t="s">
        <v>1038</v>
      </c>
      <c r="C820" s="82">
        <v>8354.7000000000007</v>
      </c>
      <c r="D820" s="34" t="s">
        <v>1055</v>
      </c>
      <c r="E820" s="25" t="s">
        <v>245</v>
      </c>
      <c r="F820" s="25">
        <v>11358</v>
      </c>
    </row>
    <row r="821" spans="1:6" s="68" customFormat="1" ht="15.4" x14ac:dyDescent="0.45">
      <c r="A821" s="80">
        <v>44070</v>
      </c>
      <c r="B821" s="81" t="s">
        <v>1038</v>
      </c>
      <c r="C821" s="82">
        <v>4728.08</v>
      </c>
      <c r="D821" s="34" t="s">
        <v>1055</v>
      </c>
      <c r="E821" s="25" t="s">
        <v>245</v>
      </c>
      <c r="F821" s="25">
        <v>11332</v>
      </c>
    </row>
    <row r="822" spans="1:6" s="68" customFormat="1" ht="15.4" x14ac:dyDescent="0.45">
      <c r="A822" s="80">
        <v>44070</v>
      </c>
      <c r="B822" s="81" t="s">
        <v>1038</v>
      </c>
      <c r="C822" s="82">
        <v>8890.75</v>
      </c>
      <c r="D822" s="34" t="s">
        <v>1055</v>
      </c>
      <c r="E822" s="25" t="s">
        <v>245</v>
      </c>
      <c r="F822" s="25">
        <v>11388</v>
      </c>
    </row>
    <row r="823" spans="1:6" s="68" customFormat="1" ht="15.4" x14ac:dyDescent="0.45">
      <c r="A823" s="80">
        <v>44070</v>
      </c>
      <c r="B823" s="81" t="s">
        <v>629</v>
      </c>
      <c r="C823" s="82">
        <v>61.56</v>
      </c>
      <c r="D823" s="34" t="s">
        <v>1044</v>
      </c>
      <c r="E823" s="25" t="s">
        <v>686</v>
      </c>
      <c r="F823" s="25">
        <v>9595947491</v>
      </c>
    </row>
    <row r="824" spans="1:6" s="68" customFormat="1" ht="15.4" x14ac:dyDescent="0.45">
      <c r="A824" s="80">
        <v>44070</v>
      </c>
      <c r="B824" s="81" t="s">
        <v>1092</v>
      </c>
      <c r="C824" s="82">
        <v>4929.1499999999996</v>
      </c>
      <c r="D824" s="34" t="s">
        <v>967</v>
      </c>
      <c r="E824" s="25" t="s">
        <v>240</v>
      </c>
      <c r="F824" s="25" t="s">
        <v>968</v>
      </c>
    </row>
    <row r="825" spans="1:6" s="68" customFormat="1" ht="15.4" x14ac:dyDescent="0.45">
      <c r="A825" s="80">
        <v>44070</v>
      </c>
      <c r="B825" s="81" t="s">
        <v>549</v>
      </c>
      <c r="C825" s="82">
        <v>50</v>
      </c>
      <c r="D825" s="34" t="s">
        <v>955</v>
      </c>
      <c r="E825" s="25" t="s">
        <v>946</v>
      </c>
      <c r="F825" s="25" t="s">
        <v>944</v>
      </c>
    </row>
    <row r="826" spans="1:6" s="68" customFormat="1" ht="15.4" x14ac:dyDescent="0.45">
      <c r="A826" s="80">
        <v>44070</v>
      </c>
      <c r="B826" s="81" t="s">
        <v>549</v>
      </c>
      <c r="C826" s="82">
        <v>50</v>
      </c>
      <c r="D826" s="34" t="s">
        <v>71</v>
      </c>
      <c r="E826" s="25" t="s">
        <v>1093</v>
      </c>
      <c r="F826" s="25" t="s">
        <v>944</v>
      </c>
    </row>
    <row r="827" spans="1:6" s="68" customFormat="1" ht="15.4" x14ac:dyDescent="0.45">
      <c r="A827" s="80">
        <v>44070</v>
      </c>
      <c r="B827" s="81" t="s">
        <v>1105</v>
      </c>
      <c r="C827" s="82">
        <v>2409</v>
      </c>
      <c r="D827" s="34" t="s">
        <v>986</v>
      </c>
      <c r="E827" s="25" t="s">
        <v>1112</v>
      </c>
      <c r="F827" s="25">
        <v>1208028873</v>
      </c>
    </row>
    <row r="828" spans="1:6" s="68" customFormat="1" ht="15.4" x14ac:dyDescent="0.45">
      <c r="A828" s="80">
        <v>44070</v>
      </c>
      <c r="B828" s="81" t="s">
        <v>972</v>
      </c>
      <c r="C828" s="82">
        <f>3599+63</f>
        <v>3662</v>
      </c>
      <c r="D828" s="34" t="s">
        <v>973</v>
      </c>
      <c r="E828" s="25" t="s">
        <v>240</v>
      </c>
      <c r="F828" s="25">
        <v>3009</v>
      </c>
    </row>
    <row r="829" spans="1:6" s="68" customFormat="1" ht="15.4" x14ac:dyDescent="0.45">
      <c r="A829" s="80">
        <v>44070</v>
      </c>
      <c r="B829" s="81" t="s">
        <v>1041</v>
      </c>
      <c r="C829" s="82">
        <v>125.69</v>
      </c>
      <c r="D829" s="34" t="s">
        <v>1042</v>
      </c>
      <c r="E829" s="25" t="s">
        <v>686</v>
      </c>
      <c r="F829" s="25">
        <v>9008749476</v>
      </c>
    </row>
    <row r="830" spans="1:6" s="68" customFormat="1" ht="15.4" x14ac:dyDescent="0.45">
      <c r="A830" s="80">
        <v>44070</v>
      </c>
      <c r="B830" s="81" t="s">
        <v>969</v>
      </c>
      <c r="C830" s="82">
        <v>163556.29999999999</v>
      </c>
      <c r="D830" s="34" t="s">
        <v>970</v>
      </c>
      <c r="E830" s="25" t="s">
        <v>240</v>
      </c>
      <c r="F830" s="25" t="s">
        <v>971</v>
      </c>
    </row>
    <row r="831" spans="1:6" s="68" customFormat="1" ht="15.4" x14ac:dyDescent="0.45">
      <c r="A831" s="80">
        <v>44070</v>
      </c>
      <c r="B831" s="81" t="s">
        <v>713</v>
      </c>
      <c r="C831" s="82">
        <v>14000</v>
      </c>
      <c r="D831" s="34" t="s">
        <v>1088</v>
      </c>
      <c r="E831" s="25" t="s">
        <v>252</v>
      </c>
      <c r="F831" s="25" t="s">
        <v>930</v>
      </c>
    </row>
    <row r="832" spans="1:6" s="68" customFormat="1" ht="15.4" x14ac:dyDescent="0.45">
      <c r="A832" s="80">
        <v>44070</v>
      </c>
      <c r="B832" s="81" t="s">
        <v>713</v>
      </c>
      <c r="C832" s="82">
        <v>11960</v>
      </c>
      <c r="D832" s="34" t="s">
        <v>1088</v>
      </c>
      <c r="E832" s="25" t="s">
        <v>252</v>
      </c>
      <c r="F832" s="25" t="s">
        <v>931</v>
      </c>
    </row>
    <row r="833" spans="1:6" s="68" customFormat="1" ht="15.4" x14ac:dyDescent="0.45">
      <c r="A833" s="80">
        <v>44070</v>
      </c>
      <c r="B833" s="81" t="s">
        <v>909</v>
      </c>
      <c r="C833" s="82">
        <v>2.99</v>
      </c>
      <c r="D833" s="34" t="s">
        <v>1050</v>
      </c>
      <c r="E833" s="25" t="s">
        <v>899</v>
      </c>
      <c r="F833" s="89" t="s">
        <v>1051</v>
      </c>
    </row>
    <row r="834" spans="1:6" s="68" customFormat="1" ht="15.4" x14ac:dyDescent="0.45">
      <c r="A834" s="80">
        <v>44070</v>
      </c>
      <c r="B834" s="81" t="s">
        <v>909</v>
      </c>
      <c r="C834" s="82">
        <v>6.5</v>
      </c>
      <c r="D834" s="34" t="s">
        <v>1050</v>
      </c>
      <c r="E834" s="25" t="s">
        <v>899</v>
      </c>
      <c r="F834" s="89" t="s">
        <v>1108</v>
      </c>
    </row>
    <row r="835" spans="1:6" s="68" customFormat="1" ht="15.4" x14ac:dyDescent="0.45">
      <c r="A835" s="80">
        <v>44070</v>
      </c>
      <c r="B835" s="81" t="s">
        <v>909</v>
      </c>
      <c r="C835" s="82">
        <v>2.99</v>
      </c>
      <c r="D835" s="34" t="s">
        <v>1050</v>
      </c>
      <c r="E835" s="25" t="s">
        <v>899</v>
      </c>
      <c r="F835" s="89" t="s">
        <v>1109</v>
      </c>
    </row>
    <row r="836" spans="1:6" s="68" customFormat="1" ht="15.4" x14ac:dyDescent="0.45">
      <c r="A836" s="80">
        <v>44070</v>
      </c>
      <c r="B836" s="81" t="s">
        <v>909</v>
      </c>
      <c r="C836" s="82">
        <v>6.5</v>
      </c>
      <c r="D836" s="34" t="s">
        <v>1050</v>
      </c>
      <c r="E836" s="25" t="s">
        <v>899</v>
      </c>
      <c r="F836" s="89" t="s">
        <v>1110</v>
      </c>
    </row>
    <row r="837" spans="1:6" s="68" customFormat="1" ht="15.4" x14ac:dyDescent="0.45">
      <c r="A837" s="80">
        <v>44070</v>
      </c>
      <c r="B837" s="81" t="s">
        <v>567</v>
      </c>
      <c r="C837" s="82">
        <v>14.22</v>
      </c>
      <c r="D837" s="34" t="s">
        <v>976</v>
      </c>
      <c r="E837" s="25" t="s">
        <v>240</v>
      </c>
      <c r="F837" s="25">
        <v>7309633505</v>
      </c>
    </row>
    <row r="838" spans="1:6" s="68" customFormat="1" ht="15.4" x14ac:dyDescent="0.45">
      <c r="A838" s="80">
        <v>44070</v>
      </c>
      <c r="B838" s="81" t="s">
        <v>567</v>
      </c>
      <c r="C838" s="82">
        <v>13.09</v>
      </c>
      <c r="D838" s="34" t="s">
        <v>976</v>
      </c>
      <c r="E838" s="25" t="s">
        <v>240</v>
      </c>
      <c r="F838" s="25">
        <v>7309633505</v>
      </c>
    </row>
    <row r="839" spans="1:6" s="68" customFormat="1" ht="15.4" x14ac:dyDescent="0.45">
      <c r="A839" s="80">
        <v>44070</v>
      </c>
      <c r="B839" s="81" t="s">
        <v>567</v>
      </c>
      <c r="C839" s="82">
        <v>142.08000000000001</v>
      </c>
      <c r="D839" s="34" t="s">
        <v>27</v>
      </c>
      <c r="E839" s="25" t="s">
        <v>240</v>
      </c>
      <c r="F839" s="25" t="s">
        <v>977</v>
      </c>
    </row>
    <row r="840" spans="1:6" s="68" customFormat="1" ht="15.4" x14ac:dyDescent="0.45">
      <c r="A840" s="80">
        <v>44070</v>
      </c>
      <c r="B840" s="81" t="s">
        <v>923</v>
      </c>
      <c r="C840" s="82">
        <v>3437.6</v>
      </c>
      <c r="D840" s="34" t="s">
        <v>1088</v>
      </c>
      <c r="E840" s="25" t="s">
        <v>252</v>
      </c>
      <c r="F840" s="25" t="s">
        <v>929</v>
      </c>
    </row>
    <row r="841" spans="1:6" s="68" customFormat="1" ht="15.4" x14ac:dyDescent="0.45">
      <c r="A841" s="80">
        <v>44070</v>
      </c>
      <c r="B841" s="81" t="s">
        <v>904</v>
      </c>
      <c r="C841" s="82">
        <v>7086</v>
      </c>
      <c r="D841" s="34" t="s">
        <v>905</v>
      </c>
      <c r="E841" s="25" t="s">
        <v>686</v>
      </c>
      <c r="F841" s="25">
        <v>2919</v>
      </c>
    </row>
    <row r="842" spans="1:6" s="68" customFormat="1" ht="15.4" x14ac:dyDescent="0.45">
      <c r="A842" s="80">
        <v>44070</v>
      </c>
      <c r="B842" s="81" t="s">
        <v>73</v>
      </c>
      <c r="C842" s="82">
        <v>313.8</v>
      </c>
      <c r="D842" s="34" t="s">
        <v>166</v>
      </c>
      <c r="E842" s="25" t="s">
        <v>240</v>
      </c>
      <c r="F842" s="25">
        <v>79375045</v>
      </c>
    </row>
    <row r="843" spans="1:6" s="68" customFormat="1" ht="15.4" x14ac:dyDescent="0.45">
      <c r="A843" s="80">
        <v>44074</v>
      </c>
      <c r="B843" s="81" t="s">
        <v>1036</v>
      </c>
      <c r="C843" s="82">
        <v>129.38999999999999</v>
      </c>
      <c r="D843" s="34" t="s">
        <v>1106</v>
      </c>
      <c r="E843" s="25" t="s">
        <v>245</v>
      </c>
      <c r="F843" s="25" t="s">
        <v>1094</v>
      </c>
    </row>
    <row r="844" spans="1:6" s="68" customFormat="1" ht="15.4" x14ac:dyDescent="0.45">
      <c r="A844" s="100"/>
      <c r="B844" s="102"/>
      <c r="C844" s="104"/>
      <c r="D844" s="105"/>
      <c r="E844" s="105"/>
      <c r="F844" s="105"/>
    </row>
    <row r="845" spans="1:6" s="68" customFormat="1" ht="15.4" x14ac:dyDescent="0.45">
      <c r="A845" s="99">
        <v>43931</v>
      </c>
      <c r="B845" s="101" t="s">
        <v>1233</v>
      </c>
      <c r="C845" s="103">
        <v>193.2</v>
      </c>
      <c r="D845" s="101" t="s">
        <v>1234</v>
      </c>
      <c r="E845" s="101" t="s">
        <v>139</v>
      </c>
      <c r="F845" s="101" t="s">
        <v>1235</v>
      </c>
    </row>
    <row r="846" spans="1:6" s="68" customFormat="1" ht="15.4" x14ac:dyDescent="0.45">
      <c r="A846" s="93">
        <v>43987</v>
      </c>
      <c r="B846" s="94" t="s">
        <v>1236</v>
      </c>
      <c r="C846" s="95">
        <v>41.98</v>
      </c>
      <c r="D846" s="94" t="s">
        <v>1234</v>
      </c>
      <c r="E846" s="94" t="s">
        <v>139</v>
      </c>
      <c r="F846" s="94" t="s">
        <v>1237</v>
      </c>
    </row>
    <row r="847" spans="1:6" s="68" customFormat="1" ht="15.4" x14ac:dyDescent="0.45">
      <c r="A847" s="93">
        <v>43987</v>
      </c>
      <c r="B847" s="94" t="s">
        <v>1238</v>
      </c>
      <c r="C847" s="95">
        <v>58.65</v>
      </c>
      <c r="D847" s="94" t="s">
        <v>1234</v>
      </c>
      <c r="E847" s="94" t="s">
        <v>139</v>
      </c>
      <c r="F847" s="94" t="s">
        <v>1239</v>
      </c>
    </row>
    <row r="848" spans="1:6" s="68" customFormat="1" ht="15.4" x14ac:dyDescent="0.45">
      <c r="A848" s="93">
        <v>44000</v>
      </c>
      <c r="B848" s="94" t="s">
        <v>18</v>
      </c>
      <c r="C848" s="95">
        <v>50.7</v>
      </c>
      <c r="D848" s="94" t="s">
        <v>1136</v>
      </c>
      <c r="E848" s="34" t="s">
        <v>1135</v>
      </c>
      <c r="F848" s="94">
        <v>24027</v>
      </c>
    </row>
    <row r="849" spans="1:6" s="68" customFormat="1" ht="15.4" x14ac:dyDescent="0.45">
      <c r="A849" s="93">
        <v>44001</v>
      </c>
      <c r="B849" s="94" t="s">
        <v>1282</v>
      </c>
      <c r="C849" s="95">
        <v>120.52</v>
      </c>
      <c r="D849" s="94" t="s">
        <v>1234</v>
      </c>
      <c r="E849" s="94" t="s">
        <v>139</v>
      </c>
      <c r="F849" s="94" t="s">
        <v>1240</v>
      </c>
    </row>
    <row r="850" spans="1:6" s="68" customFormat="1" ht="15.4" x14ac:dyDescent="0.45">
      <c r="A850" s="93">
        <v>44001</v>
      </c>
      <c r="B850" s="94" t="s">
        <v>1283</v>
      </c>
      <c r="C850" s="95">
        <v>31.05</v>
      </c>
      <c r="D850" s="94" t="s">
        <v>1234</v>
      </c>
      <c r="E850" s="94" t="s">
        <v>139</v>
      </c>
      <c r="F850" s="94" t="s">
        <v>1241</v>
      </c>
    </row>
    <row r="851" spans="1:6" s="68" customFormat="1" ht="15.4" x14ac:dyDescent="0.45">
      <c r="A851" s="93">
        <v>44001</v>
      </c>
      <c r="B851" s="94" t="s">
        <v>1284</v>
      </c>
      <c r="C851" s="95">
        <v>43.36</v>
      </c>
      <c r="D851" s="94" t="s">
        <v>1234</v>
      </c>
      <c r="E851" s="94" t="s">
        <v>139</v>
      </c>
      <c r="F851" s="94" t="s">
        <v>1242</v>
      </c>
    </row>
    <row r="852" spans="1:6" s="68" customFormat="1" ht="15.4" x14ac:dyDescent="0.45">
      <c r="A852" s="93">
        <v>44001</v>
      </c>
      <c r="B852" s="94" t="s">
        <v>1243</v>
      </c>
      <c r="C852" s="95">
        <v>13.23</v>
      </c>
      <c r="D852" s="94" t="s">
        <v>1234</v>
      </c>
      <c r="E852" s="94" t="s">
        <v>139</v>
      </c>
      <c r="F852" s="94" t="s">
        <v>1244</v>
      </c>
    </row>
    <row r="853" spans="1:6" s="68" customFormat="1" ht="15.4" x14ac:dyDescent="0.45">
      <c r="A853" s="93">
        <v>44001</v>
      </c>
      <c r="B853" s="94" t="s">
        <v>1245</v>
      </c>
      <c r="C853" s="95">
        <v>26.22</v>
      </c>
      <c r="D853" s="94" t="s">
        <v>1234</v>
      </c>
      <c r="E853" s="94" t="s">
        <v>139</v>
      </c>
      <c r="F853" s="94" t="s">
        <v>1246</v>
      </c>
    </row>
    <row r="854" spans="1:6" s="68" customFormat="1" ht="15.4" x14ac:dyDescent="0.45">
      <c r="A854" s="93">
        <v>44012</v>
      </c>
      <c r="B854" s="94" t="s">
        <v>1277</v>
      </c>
      <c r="C854" s="95">
        <v>92.55</v>
      </c>
      <c r="D854" s="94" t="s">
        <v>1278</v>
      </c>
      <c r="E854" s="94" t="s">
        <v>139</v>
      </c>
      <c r="F854" s="94" t="s">
        <v>1279</v>
      </c>
    </row>
    <row r="855" spans="1:6" s="68" customFormat="1" ht="15.4" x14ac:dyDescent="0.45">
      <c r="A855" s="93">
        <v>44015</v>
      </c>
      <c r="B855" s="94" t="s">
        <v>1285</v>
      </c>
      <c r="C855" s="95">
        <v>16.100000000000001</v>
      </c>
      <c r="D855" s="94" t="s">
        <v>1234</v>
      </c>
      <c r="E855" s="94" t="s">
        <v>139</v>
      </c>
      <c r="F855" s="94" t="s">
        <v>1247</v>
      </c>
    </row>
    <row r="856" spans="1:6" s="68" customFormat="1" ht="15.4" x14ac:dyDescent="0.45">
      <c r="A856" s="93">
        <v>44015</v>
      </c>
      <c r="B856" s="94" t="s">
        <v>1282</v>
      </c>
      <c r="C856" s="95">
        <v>36.630000000000003</v>
      </c>
      <c r="D856" s="94" t="s">
        <v>1234</v>
      </c>
      <c r="E856" s="94" t="s">
        <v>139</v>
      </c>
      <c r="F856" s="94" t="s">
        <v>1248</v>
      </c>
    </row>
    <row r="857" spans="1:6" s="68" customFormat="1" ht="15.4" x14ac:dyDescent="0.45">
      <c r="A857" s="93">
        <v>44015</v>
      </c>
      <c r="B857" s="94" t="s">
        <v>1284</v>
      </c>
      <c r="C857" s="95">
        <v>60.95</v>
      </c>
      <c r="D857" s="94" t="s">
        <v>1234</v>
      </c>
      <c r="E857" s="94" t="s">
        <v>139</v>
      </c>
      <c r="F857" s="94" t="s">
        <v>1249</v>
      </c>
    </row>
    <row r="858" spans="1:6" s="68" customFormat="1" ht="15.4" x14ac:dyDescent="0.45">
      <c r="A858" s="93">
        <v>44015</v>
      </c>
      <c r="B858" s="94" t="s">
        <v>1250</v>
      </c>
      <c r="C858" s="95">
        <v>71.88</v>
      </c>
      <c r="D858" s="94" t="s">
        <v>1234</v>
      </c>
      <c r="E858" s="94" t="s">
        <v>139</v>
      </c>
      <c r="F858" s="94" t="s">
        <v>1251</v>
      </c>
    </row>
    <row r="859" spans="1:6" s="68" customFormat="1" ht="15.4" x14ac:dyDescent="0.45">
      <c r="A859" s="93">
        <v>44021</v>
      </c>
      <c r="B859" s="94" t="s">
        <v>717</v>
      </c>
      <c r="C859" s="95">
        <v>16.5</v>
      </c>
      <c r="D859" s="94" t="s">
        <v>1134</v>
      </c>
      <c r="E859" s="34" t="s">
        <v>1135</v>
      </c>
      <c r="F859" s="94">
        <v>155586</v>
      </c>
    </row>
    <row r="860" spans="1:6" s="68" customFormat="1" ht="15.4" x14ac:dyDescent="0.45">
      <c r="A860" s="93">
        <v>44021</v>
      </c>
      <c r="B860" s="94" t="s">
        <v>18</v>
      </c>
      <c r="C860" s="95">
        <v>50</v>
      </c>
      <c r="D860" s="94" t="s">
        <v>1136</v>
      </c>
      <c r="E860" s="34" t="s">
        <v>1135</v>
      </c>
      <c r="F860" s="94" t="s">
        <v>1139</v>
      </c>
    </row>
    <row r="861" spans="1:6" s="68" customFormat="1" ht="15.4" x14ac:dyDescent="0.45">
      <c r="A861" s="93">
        <v>44021</v>
      </c>
      <c r="B861" s="94" t="s">
        <v>717</v>
      </c>
      <c r="C861" s="95">
        <v>16.5</v>
      </c>
      <c r="D861" s="94" t="s">
        <v>1134</v>
      </c>
      <c r="E861" s="34" t="s">
        <v>1140</v>
      </c>
      <c r="F861" s="94">
        <v>155586</v>
      </c>
    </row>
    <row r="862" spans="1:6" s="68" customFormat="1" ht="15.4" x14ac:dyDescent="0.45">
      <c r="A862" s="93">
        <v>44021</v>
      </c>
      <c r="B862" s="94" t="s">
        <v>18</v>
      </c>
      <c r="C862" s="95">
        <v>125</v>
      </c>
      <c r="D862" s="94" t="s">
        <v>1141</v>
      </c>
      <c r="E862" s="34" t="s">
        <v>1140</v>
      </c>
      <c r="F862" s="94" t="s">
        <v>1139</v>
      </c>
    </row>
    <row r="863" spans="1:6" s="68" customFormat="1" ht="15.4" x14ac:dyDescent="0.45">
      <c r="A863" s="93">
        <v>44029</v>
      </c>
      <c r="B863" s="94" t="s">
        <v>1252</v>
      </c>
      <c r="C863" s="95">
        <v>74.290000000000006</v>
      </c>
      <c r="D863" s="94" t="s">
        <v>1234</v>
      </c>
      <c r="E863" s="94" t="s">
        <v>139</v>
      </c>
      <c r="F863" s="94" t="s">
        <v>1253</v>
      </c>
    </row>
    <row r="864" spans="1:6" s="68" customFormat="1" ht="15.4" x14ac:dyDescent="0.45">
      <c r="A864" s="93">
        <v>44035</v>
      </c>
      <c r="B864" s="94" t="s">
        <v>18</v>
      </c>
      <c r="C864" s="95">
        <v>50.6</v>
      </c>
      <c r="D864" s="94" t="s">
        <v>1136</v>
      </c>
      <c r="E864" s="34" t="s">
        <v>1135</v>
      </c>
      <c r="F864" s="94">
        <v>5829</v>
      </c>
    </row>
    <row r="865" spans="1:6" s="68" customFormat="1" ht="15.4" x14ac:dyDescent="0.45">
      <c r="A865" s="93">
        <v>44035</v>
      </c>
      <c r="B865" s="94" t="s">
        <v>18</v>
      </c>
      <c r="C865" s="95">
        <v>131.49</v>
      </c>
      <c r="D865" s="94" t="s">
        <v>1141</v>
      </c>
      <c r="E865" s="34" t="s">
        <v>1140</v>
      </c>
      <c r="F865" s="94">
        <v>5829</v>
      </c>
    </row>
    <row r="866" spans="1:6" s="68" customFormat="1" ht="15.4" x14ac:dyDescent="0.45">
      <c r="A866" s="93">
        <v>44035</v>
      </c>
      <c r="B866" s="94" t="s">
        <v>18</v>
      </c>
      <c r="C866" s="95">
        <v>110.68</v>
      </c>
      <c r="D866" s="94" t="s">
        <v>1141</v>
      </c>
      <c r="E866" s="34" t="s">
        <v>1140</v>
      </c>
      <c r="F866" s="94">
        <v>42779</v>
      </c>
    </row>
    <row r="867" spans="1:6" s="68" customFormat="1" ht="15.4" x14ac:dyDescent="0.45">
      <c r="A867" s="93">
        <v>44043</v>
      </c>
      <c r="B867" s="94" t="s">
        <v>1282</v>
      </c>
      <c r="C867" s="95">
        <v>64.52</v>
      </c>
      <c r="D867" s="94" t="s">
        <v>1234</v>
      </c>
      <c r="E867" s="94" t="s">
        <v>139</v>
      </c>
      <c r="F867" s="94" t="s">
        <v>1254</v>
      </c>
    </row>
    <row r="868" spans="1:6" s="68" customFormat="1" ht="15.4" x14ac:dyDescent="0.45">
      <c r="A868" s="93">
        <v>44043</v>
      </c>
      <c r="B868" s="94" t="s">
        <v>1255</v>
      </c>
      <c r="C868" s="95">
        <v>42.09</v>
      </c>
      <c r="D868" s="94" t="s">
        <v>1234</v>
      </c>
      <c r="E868" s="94" t="s">
        <v>139</v>
      </c>
      <c r="F868" s="94" t="s">
        <v>1256</v>
      </c>
    </row>
    <row r="869" spans="1:6" s="68" customFormat="1" ht="15.4" x14ac:dyDescent="0.45">
      <c r="A869" s="93">
        <v>44043</v>
      </c>
      <c r="B869" s="94" t="s">
        <v>1286</v>
      </c>
      <c r="C869" s="95">
        <v>42.09</v>
      </c>
      <c r="D869" s="94" t="s">
        <v>1234</v>
      </c>
      <c r="E869" s="94" t="s">
        <v>139</v>
      </c>
      <c r="F869" s="94" t="s">
        <v>1256</v>
      </c>
    </row>
    <row r="870" spans="1:6" s="68" customFormat="1" ht="15.4" x14ac:dyDescent="0.45">
      <c r="A870" s="93">
        <v>44057</v>
      </c>
      <c r="B870" s="94" t="s">
        <v>1252</v>
      </c>
      <c r="C870" s="95">
        <v>93.61</v>
      </c>
      <c r="D870" s="94" t="s">
        <v>1234</v>
      </c>
      <c r="E870" s="94" t="s">
        <v>139</v>
      </c>
      <c r="F870" s="94" t="s">
        <v>1257</v>
      </c>
    </row>
    <row r="871" spans="1:6" s="68" customFormat="1" ht="15.4" x14ac:dyDescent="0.45">
      <c r="A871" s="93">
        <v>44057</v>
      </c>
      <c r="B871" s="94" t="s">
        <v>1287</v>
      </c>
      <c r="C871" s="95">
        <v>124.2</v>
      </c>
      <c r="D871" s="94" t="s">
        <v>1234</v>
      </c>
      <c r="E871" s="94" t="s">
        <v>139</v>
      </c>
      <c r="F871" s="94" t="s">
        <v>1258</v>
      </c>
    </row>
    <row r="872" spans="1:6" s="68" customFormat="1" ht="15.4" x14ac:dyDescent="0.45">
      <c r="A872" s="93">
        <v>44071</v>
      </c>
      <c r="B872" s="94" t="s">
        <v>1252</v>
      </c>
      <c r="C872" s="95">
        <v>145.71</v>
      </c>
      <c r="D872" s="94" t="s">
        <v>1234</v>
      </c>
      <c r="E872" s="94" t="s">
        <v>139</v>
      </c>
      <c r="F872" s="94" t="s">
        <v>1259</v>
      </c>
    </row>
    <row r="873" spans="1:6" s="68" customFormat="1" ht="15.4" x14ac:dyDescent="0.45">
      <c r="A873" s="93">
        <v>44071</v>
      </c>
      <c r="B873" s="94" t="s">
        <v>1282</v>
      </c>
      <c r="C873" s="95">
        <v>48.3</v>
      </c>
      <c r="D873" s="94" t="s">
        <v>1234</v>
      </c>
      <c r="E873" s="94" t="s">
        <v>139</v>
      </c>
      <c r="F873" s="94" t="s">
        <v>1260</v>
      </c>
    </row>
    <row r="874" spans="1:6" s="68" customFormat="1" ht="15.4" x14ac:dyDescent="0.45">
      <c r="A874" s="93">
        <v>44071</v>
      </c>
      <c r="B874" s="94" t="s">
        <v>1261</v>
      </c>
      <c r="C874" s="95">
        <v>91.54</v>
      </c>
      <c r="D874" s="94" t="s">
        <v>1234</v>
      </c>
      <c r="E874" s="94" t="s">
        <v>139</v>
      </c>
      <c r="F874" s="94" t="s">
        <v>1262</v>
      </c>
    </row>
    <row r="875" spans="1:6" s="68" customFormat="1" ht="15.4" x14ac:dyDescent="0.45">
      <c r="A875" s="93">
        <v>44077</v>
      </c>
      <c r="B875" s="94" t="s">
        <v>1113</v>
      </c>
      <c r="C875" s="95">
        <v>72000</v>
      </c>
      <c r="D875" s="94" t="s">
        <v>1114</v>
      </c>
      <c r="E875" s="94" t="s">
        <v>1115</v>
      </c>
      <c r="F875" s="94">
        <v>200577</v>
      </c>
    </row>
    <row r="876" spans="1:6" s="68" customFormat="1" ht="15.4" x14ac:dyDescent="0.45">
      <c r="A876" s="93">
        <v>44077</v>
      </c>
      <c r="B876" s="94" t="s">
        <v>18</v>
      </c>
      <c r="C876" s="95">
        <v>50.7</v>
      </c>
      <c r="D876" s="94" t="s">
        <v>1136</v>
      </c>
      <c r="E876" s="34" t="s">
        <v>1135</v>
      </c>
      <c r="F876" s="94" t="s">
        <v>1138</v>
      </c>
    </row>
    <row r="877" spans="1:6" s="68" customFormat="1" ht="15.4" x14ac:dyDescent="0.45">
      <c r="A877" s="93">
        <v>44077</v>
      </c>
      <c r="B877" s="94" t="s">
        <v>18</v>
      </c>
      <c r="C877" s="95">
        <v>177.45</v>
      </c>
      <c r="D877" s="94" t="s">
        <v>1141</v>
      </c>
      <c r="E877" s="34" t="s">
        <v>1140</v>
      </c>
      <c r="F877" s="94" t="s">
        <v>1138</v>
      </c>
    </row>
    <row r="878" spans="1:6" s="68" customFormat="1" ht="15.4" x14ac:dyDescent="0.45">
      <c r="A878" s="93">
        <v>44077</v>
      </c>
      <c r="B878" s="94" t="s">
        <v>1145</v>
      </c>
      <c r="C878" s="95">
        <v>43.24</v>
      </c>
      <c r="D878" s="94" t="s">
        <v>1146</v>
      </c>
      <c r="E878" s="94" t="s">
        <v>320</v>
      </c>
      <c r="F878" s="94">
        <v>382969</v>
      </c>
    </row>
    <row r="879" spans="1:6" s="68" customFormat="1" ht="15.4" x14ac:dyDescent="0.45">
      <c r="A879" s="93">
        <v>44077</v>
      </c>
      <c r="B879" s="94" t="s">
        <v>1145</v>
      </c>
      <c r="C879" s="95">
        <v>79.69</v>
      </c>
      <c r="D879" s="94" t="s">
        <v>1146</v>
      </c>
      <c r="E879" s="94" t="s">
        <v>320</v>
      </c>
      <c r="F879" s="94">
        <v>380495</v>
      </c>
    </row>
    <row r="880" spans="1:6" s="68" customFormat="1" ht="15.4" x14ac:dyDescent="0.45">
      <c r="A880" s="93">
        <v>44077</v>
      </c>
      <c r="B880" s="94" t="s">
        <v>997</v>
      </c>
      <c r="C880" s="95">
        <v>2245.52</v>
      </c>
      <c r="D880" s="94" t="s">
        <v>1167</v>
      </c>
      <c r="E880" s="94" t="s">
        <v>320</v>
      </c>
      <c r="F880" s="94">
        <v>1023</v>
      </c>
    </row>
    <row r="881" spans="1:6" s="68" customFormat="1" ht="15.4" x14ac:dyDescent="0.45">
      <c r="A881" s="93">
        <v>44077</v>
      </c>
      <c r="B881" s="94" t="s">
        <v>1171</v>
      </c>
      <c r="C881" s="95">
        <v>557.6</v>
      </c>
      <c r="D881" s="94" t="s">
        <v>1172</v>
      </c>
      <c r="E881" s="94" t="s">
        <v>159</v>
      </c>
      <c r="F881" s="94">
        <v>56655</v>
      </c>
    </row>
    <row r="882" spans="1:6" s="68" customFormat="1" ht="15.4" x14ac:dyDescent="0.45">
      <c r="A882" s="93">
        <v>44077</v>
      </c>
      <c r="B882" s="94" t="s">
        <v>336</v>
      </c>
      <c r="C882" s="95">
        <v>1099</v>
      </c>
      <c r="D882" s="94" t="s">
        <v>1180</v>
      </c>
      <c r="E882" s="94" t="s">
        <v>159</v>
      </c>
      <c r="F882" s="94">
        <v>87588</v>
      </c>
    </row>
    <row r="883" spans="1:6" s="68" customFormat="1" ht="15.4" x14ac:dyDescent="0.45">
      <c r="A883" s="93">
        <v>44077</v>
      </c>
      <c r="B883" s="94" t="s">
        <v>1202</v>
      </c>
      <c r="C883" s="95">
        <v>791.21</v>
      </c>
      <c r="D883" s="94" t="s">
        <v>1203</v>
      </c>
      <c r="E883" s="94" t="s">
        <v>320</v>
      </c>
      <c r="F883" s="94" t="s">
        <v>1204</v>
      </c>
    </row>
    <row r="884" spans="1:6" s="68" customFormat="1" ht="15.4" x14ac:dyDescent="0.45">
      <c r="A884" s="93">
        <v>44077</v>
      </c>
      <c r="B884" s="94" t="s">
        <v>1205</v>
      </c>
      <c r="C884" s="95">
        <v>1616.57</v>
      </c>
      <c r="D884" s="94" t="s">
        <v>1203</v>
      </c>
      <c r="E884" s="94" t="s">
        <v>320</v>
      </c>
      <c r="F884" s="94" t="s">
        <v>1206</v>
      </c>
    </row>
    <row r="885" spans="1:6" s="68" customFormat="1" ht="15.4" x14ac:dyDescent="0.45">
      <c r="A885" s="93">
        <v>44077</v>
      </c>
      <c r="B885" s="94" t="s">
        <v>1207</v>
      </c>
      <c r="C885" s="95">
        <v>2350.8000000000002</v>
      </c>
      <c r="D885" s="94" t="s">
        <v>1208</v>
      </c>
      <c r="E885" s="94" t="s">
        <v>320</v>
      </c>
      <c r="F885" s="94">
        <v>435554</v>
      </c>
    </row>
    <row r="886" spans="1:6" s="68" customFormat="1" ht="15.4" x14ac:dyDescent="0.45">
      <c r="A886" s="93">
        <v>44077</v>
      </c>
      <c r="B886" s="94" t="s">
        <v>1209</v>
      </c>
      <c r="C886" s="95">
        <v>3960</v>
      </c>
      <c r="D886" s="94" t="s">
        <v>1280</v>
      </c>
      <c r="E886" s="94" t="s">
        <v>320</v>
      </c>
      <c r="F886" s="94">
        <v>1277</v>
      </c>
    </row>
    <row r="887" spans="1:6" s="68" customFormat="1" ht="15.4" x14ac:dyDescent="0.45">
      <c r="A887" s="93">
        <v>44077</v>
      </c>
      <c r="B887" s="94" t="s">
        <v>1210</v>
      </c>
      <c r="C887" s="95">
        <v>17000</v>
      </c>
      <c r="D887" s="94" t="s">
        <v>1211</v>
      </c>
      <c r="E887" s="94" t="s">
        <v>320</v>
      </c>
      <c r="F887" s="94" t="s">
        <v>1212</v>
      </c>
    </row>
    <row r="888" spans="1:6" s="68" customFormat="1" ht="15.4" x14ac:dyDescent="0.45">
      <c r="A888" s="93">
        <v>44077</v>
      </c>
      <c r="B888" s="94" t="s">
        <v>907</v>
      </c>
      <c r="C888" s="95">
        <v>655.20000000000005</v>
      </c>
      <c r="D888" s="94" t="s">
        <v>1215</v>
      </c>
      <c r="E888" s="94" t="s">
        <v>259</v>
      </c>
      <c r="F888" s="94">
        <v>7353586</v>
      </c>
    </row>
    <row r="889" spans="1:6" s="68" customFormat="1" ht="15.4" x14ac:dyDescent="0.45">
      <c r="A889" s="93">
        <v>44077</v>
      </c>
      <c r="B889" s="94" t="s">
        <v>907</v>
      </c>
      <c r="C889" s="95">
        <v>655.20000000000005</v>
      </c>
      <c r="D889" s="94" t="s">
        <v>1215</v>
      </c>
      <c r="E889" s="94" t="s">
        <v>259</v>
      </c>
      <c r="F889" s="94">
        <v>7353692</v>
      </c>
    </row>
    <row r="890" spans="1:6" s="68" customFormat="1" ht="15.4" x14ac:dyDescent="0.45">
      <c r="A890" s="93">
        <v>44077</v>
      </c>
      <c r="B890" s="94" t="s">
        <v>923</v>
      </c>
      <c r="C890" s="95">
        <v>3437.6</v>
      </c>
      <c r="D890" s="94" t="s">
        <v>1088</v>
      </c>
      <c r="E890" s="94" t="s">
        <v>252</v>
      </c>
      <c r="F890" s="94" t="s">
        <v>1219</v>
      </c>
    </row>
    <row r="891" spans="1:6" s="68" customFormat="1" ht="15.4" x14ac:dyDescent="0.45">
      <c r="A891" s="93">
        <v>44077</v>
      </c>
      <c r="B891" s="94" t="s">
        <v>1005</v>
      </c>
      <c r="C891" s="95">
        <v>32.72</v>
      </c>
      <c r="D891" s="94" t="s">
        <v>1006</v>
      </c>
      <c r="E891" s="94" t="s">
        <v>320</v>
      </c>
      <c r="F891" s="94">
        <v>53245</v>
      </c>
    </row>
    <row r="892" spans="1:6" s="68" customFormat="1" ht="15.4" x14ac:dyDescent="0.45">
      <c r="A892" s="93">
        <v>44077</v>
      </c>
      <c r="B892" s="94" t="s">
        <v>1005</v>
      </c>
      <c r="C892" s="95">
        <v>4658</v>
      </c>
      <c r="D892" s="94" t="s">
        <v>1224</v>
      </c>
      <c r="E892" s="94" t="s">
        <v>320</v>
      </c>
      <c r="F892" s="94">
        <v>53245</v>
      </c>
    </row>
    <row r="893" spans="1:6" s="68" customFormat="1" ht="15.4" x14ac:dyDescent="0.45">
      <c r="A893" s="93">
        <v>44077</v>
      </c>
      <c r="B893" s="94" t="s">
        <v>1038</v>
      </c>
      <c r="C893" s="95">
        <v>9294.7900000000009</v>
      </c>
      <c r="D893" s="34" t="s">
        <v>1055</v>
      </c>
      <c r="E893" s="94" t="s">
        <v>139</v>
      </c>
      <c r="F893" s="94">
        <v>11419</v>
      </c>
    </row>
    <row r="894" spans="1:6" s="68" customFormat="1" ht="15.4" x14ac:dyDescent="0.45">
      <c r="A894" s="93">
        <v>44077</v>
      </c>
      <c r="B894" s="94" t="s">
        <v>1225</v>
      </c>
      <c r="C894" s="95">
        <v>25000</v>
      </c>
      <c r="D894" s="94" t="s">
        <v>1281</v>
      </c>
      <c r="E894" s="94" t="s">
        <v>139</v>
      </c>
      <c r="F894" s="94" t="s">
        <v>1226</v>
      </c>
    </row>
    <row r="895" spans="1:6" s="68" customFormat="1" ht="15.4" x14ac:dyDescent="0.45">
      <c r="A895" s="93">
        <v>44077</v>
      </c>
      <c r="B895" s="94" t="s">
        <v>1265</v>
      </c>
      <c r="C895" s="95">
        <v>25</v>
      </c>
      <c r="D895" s="94" t="s">
        <v>1266</v>
      </c>
      <c r="E895" s="94" t="s">
        <v>259</v>
      </c>
      <c r="F895" s="94" t="s">
        <v>1267</v>
      </c>
    </row>
    <row r="896" spans="1:6" s="68" customFormat="1" ht="15.4" x14ac:dyDescent="0.45">
      <c r="A896" s="93">
        <v>44077</v>
      </c>
      <c r="B896" s="94" t="s">
        <v>1268</v>
      </c>
      <c r="C896" s="95">
        <v>5000</v>
      </c>
      <c r="D896" s="94" t="s">
        <v>1269</v>
      </c>
      <c r="E896" s="94" t="s">
        <v>249</v>
      </c>
      <c r="F896" s="94">
        <v>81420202</v>
      </c>
    </row>
    <row r="897" spans="1:6" s="68" customFormat="1" ht="15.4" x14ac:dyDescent="0.45">
      <c r="A897" s="93">
        <v>44077</v>
      </c>
      <c r="B897" s="94" t="s">
        <v>1270</v>
      </c>
      <c r="C897" s="95">
        <v>188.16</v>
      </c>
      <c r="D897" s="94" t="s">
        <v>1271</v>
      </c>
      <c r="E897" s="94" t="s">
        <v>320</v>
      </c>
      <c r="F897" s="94">
        <v>267214425</v>
      </c>
    </row>
    <row r="898" spans="1:6" s="68" customFormat="1" ht="15.4" x14ac:dyDescent="0.45">
      <c r="A898" s="93">
        <v>44077</v>
      </c>
      <c r="B898" s="94" t="s">
        <v>1272</v>
      </c>
      <c r="C898" s="95">
        <v>401258.42</v>
      </c>
      <c r="D898" s="94" t="s">
        <v>1273</v>
      </c>
      <c r="E898" s="94" t="s">
        <v>159</v>
      </c>
      <c r="F898" s="94" t="s">
        <v>1274</v>
      </c>
    </row>
    <row r="899" spans="1:6" s="68" customFormat="1" ht="15.4" x14ac:dyDescent="0.45">
      <c r="A899" s="93">
        <v>44084</v>
      </c>
      <c r="B899" s="94" t="s">
        <v>1045</v>
      </c>
      <c r="C899" s="95">
        <v>802.88</v>
      </c>
      <c r="D899" s="94" t="s">
        <v>1214</v>
      </c>
      <c r="E899" s="94" t="s">
        <v>160</v>
      </c>
      <c r="F899" s="94">
        <v>24008859</v>
      </c>
    </row>
    <row r="900" spans="1:6" s="68" customFormat="1" ht="15.4" x14ac:dyDescent="0.45">
      <c r="A900" s="93">
        <v>44084</v>
      </c>
      <c r="B900" s="94" t="s">
        <v>1045</v>
      </c>
      <c r="C900" s="95">
        <v>942.44</v>
      </c>
      <c r="D900" s="94" t="s">
        <v>1214</v>
      </c>
      <c r="E900" s="94" t="s">
        <v>160</v>
      </c>
      <c r="F900" s="94">
        <v>24029710</v>
      </c>
    </row>
    <row r="901" spans="1:6" s="68" customFormat="1" ht="15.4" x14ac:dyDescent="0.45">
      <c r="A901" s="93">
        <v>44084</v>
      </c>
      <c r="B901" s="94" t="s">
        <v>1045</v>
      </c>
      <c r="C901" s="95">
        <v>1262.8800000000001</v>
      </c>
      <c r="D901" s="94" t="s">
        <v>1067</v>
      </c>
      <c r="E901" s="94" t="s">
        <v>160</v>
      </c>
      <c r="F901" s="94">
        <v>24116073</v>
      </c>
    </row>
    <row r="902" spans="1:6" s="68" customFormat="1" ht="15.4" x14ac:dyDescent="0.45">
      <c r="A902" s="93">
        <v>44084</v>
      </c>
      <c r="B902" s="94" t="s">
        <v>1045</v>
      </c>
      <c r="C902" s="95">
        <v>1336.8</v>
      </c>
      <c r="D902" s="94" t="s">
        <v>1214</v>
      </c>
      <c r="E902" s="94" t="s">
        <v>160</v>
      </c>
      <c r="F902" s="94">
        <v>24131849</v>
      </c>
    </row>
    <row r="903" spans="1:6" s="68" customFormat="1" ht="15.4" x14ac:dyDescent="0.45">
      <c r="A903" s="93">
        <v>44084</v>
      </c>
      <c r="B903" s="94" t="s">
        <v>1045</v>
      </c>
      <c r="C903" s="95">
        <v>1336.8</v>
      </c>
      <c r="D903" s="94" t="s">
        <v>1214</v>
      </c>
      <c r="E903" s="94" t="s">
        <v>160</v>
      </c>
      <c r="F903" s="94">
        <v>24054698</v>
      </c>
    </row>
    <row r="904" spans="1:6" s="68" customFormat="1" ht="15.4" x14ac:dyDescent="0.45">
      <c r="A904" s="93">
        <v>44084</v>
      </c>
      <c r="B904" s="94" t="s">
        <v>1045</v>
      </c>
      <c r="C904" s="95">
        <v>1336.8</v>
      </c>
      <c r="D904" s="94" t="s">
        <v>1214</v>
      </c>
      <c r="E904" s="94" t="s">
        <v>160</v>
      </c>
      <c r="F904" s="94">
        <v>24078521</v>
      </c>
    </row>
    <row r="905" spans="1:6" s="68" customFormat="1" ht="15.4" x14ac:dyDescent="0.45">
      <c r="A905" s="93">
        <v>44084</v>
      </c>
      <c r="B905" s="94" t="s">
        <v>1045</v>
      </c>
      <c r="C905" s="95">
        <v>1396.78</v>
      </c>
      <c r="D905" s="94" t="s">
        <v>1067</v>
      </c>
      <c r="E905" s="94" t="s">
        <v>160</v>
      </c>
      <c r="F905" s="94">
        <v>24008860</v>
      </c>
    </row>
    <row r="906" spans="1:6" s="68" customFormat="1" ht="15.4" x14ac:dyDescent="0.45">
      <c r="A906" s="93">
        <v>44084</v>
      </c>
      <c r="B906" s="94" t="s">
        <v>1045</v>
      </c>
      <c r="C906" s="95">
        <v>2148.7199999999998</v>
      </c>
      <c r="D906" s="94" t="s">
        <v>1067</v>
      </c>
      <c r="E906" s="94" t="s">
        <v>160</v>
      </c>
      <c r="F906" s="94">
        <v>24078522</v>
      </c>
    </row>
    <row r="907" spans="1:6" s="68" customFormat="1" ht="15.4" x14ac:dyDescent="0.45">
      <c r="A907" s="93">
        <v>44084</v>
      </c>
      <c r="B907" s="94" t="s">
        <v>1038</v>
      </c>
      <c r="C907" s="95">
        <v>8748.93</v>
      </c>
      <c r="D907" s="34" t="s">
        <v>1055</v>
      </c>
      <c r="E907" s="94" t="s">
        <v>139</v>
      </c>
      <c r="F907" s="94">
        <v>11451</v>
      </c>
    </row>
    <row r="908" spans="1:6" s="68" customFormat="1" ht="15.4" x14ac:dyDescent="0.45">
      <c r="A908" s="93">
        <v>44085</v>
      </c>
      <c r="B908" s="94" t="s">
        <v>1287</v>
      </c>
      <c r="C908" s="95">
        <v>115.58</v>
      </c>
      <c r="D908" s="94" t="s">
        <v>1234</v>
      </c>
      <c r="E908" s="94" t="s">
        <v>139</v>
      </c>
      <c r="F908" s="94" t="s">
        <v>1263</v>
      </c>
    </row>
    <row r="909" spans="1:6" s="68" customFormat="1" ht="15.4" x14ac:dyDescent="0.45">
      <c r="A909" s="93">
        <v>44085</v>
      </c>
      <c r="B909" s="94" t="s">
        <v>1233</v>
      </c>
      <c r="C909" s="95">
        <v>11.96</v>
      </c>
      <c r="D909" s="94" t="s">
        <v>1234</v>
      </c>
      <c r="E909" s="94" t="s">
        <v>139</v>
      </c>
      <c r="F909" s="94" t="s">
        <v>1264</v>
      </c>
    </row>
    <row r="910" spans="1:6" s="68" customFormat="1" ht="15.4" x14ac:dyDescent="0.45">
      <c r="A910" s="93">
        <v>44091</v>
      </c>
      <c r="B910" s="94" t="s">
        <v>50</v>
      </c>
      <c r="C910" s="95">
        <v>119436.08</v>
      </c>
      <c r="D910" s="94" t="s">
        <v>1116</v>
      </c>
      <c r="E910" s="94" t="s">
        <v>685</v>
      </c>
      <c r="F910" s="94" t="s">
        <v>1117</v>
      </c>
    </row>
    <row r="911" spans="1:6" s="68" customFormat="1" ht="15.4" x14ac:dyDescent="0.45">
      <c r="A911" s="93">
        <v>44091</v>
      </c>
      <c r="B911" s="94" t="s">
        <v>50</v>
      </c>
      <c r="C911" s="95">
        <f>19000.8+415.67</f>
        <v>19416.469999999998</v>
      </c>
      <c r="D911" s="94" t="s">
        <v>1116</v>
      </c>
      <c r="E911" s="94" t="s">
        <v>685</v>
      </c>
      <c r="F911" s="94" t="s">
        <v>1118</v>
      </c>
    </row>
    <row r="912" spans="1:6" s="68" customFormat="1" ht="15.4" x14ac:dyDescent="0.45">
      <c r="A912" s="93">
        <v>44091</v>
      </c>
      <c r="B912" s="94" t="s">
        <v>50</v>
      </c>
      <c r="C912" s="95">
        <f>108022.4+378.98</f>
        <v>108401.37999999999</v>
      </c>
      <c r="D912" s="94" t="s">
        <v>1119</v>
      </c>
      <c r="E912" s="94" t="s">
        <v>686</v>
      </c>
      <c r="F912" s="94" t="s">
        <v>1120</v>
      </c>
    </row>
    <row r="913" spans="1:6" s="68" customFormat="1" ht="15.4" x14ac:dyDescent="0.45">
      <c r="A913" s="93">
        <v>44091</v>
      </c>
      <c r="B913" s="94" t="s">
        <v>1121</v>
      </c>
      <c r="C913" s="95">
        <v>4500</v>
      </c>
      <c r="D913" s="94" t="s">
        <v>1122</v>
      </c>
      <c r="E913" s="94" t="s">
        <v>324</v>
      </c>
      <c r="F913" s="94">
        <v>21616</v>
      </c>
    </row>
    <row r="914" spans="1:6" s="68" customFormat="1" ht="15.4" x14ac:dyDescent="0.45">
      <c r="A914" s="93">
        <v>44091</v>
      </c>
      <c r="B914" s="94" t="s">
        <v>50</v>
      </c>
      <c r="C914" s="95">
        <f>15834</f>
        <v>15834</v>
      </c>
      <c r="D914" s="94" t="s">
        <v>1123</v>
      </c>
      <c r="E914" s="94" t="s">
        <v>686</v>
      </c>
      <c r="F914" s="94" t="s">
        <v>1120</v>
      </c>
    </row>
    <row r="915" spans="1:6" s="68" customFormat="1" ht="15.4" x14ac:dyDescent="0.45">
      <c r="A915" s="93">
        <v>44091</v>
      </c>
      <c r="B915" s="94" t="s">
        <v>1124</v>
      </c>
      <c r="C915" s="95">
        <v>11700</v>
      </c>
      <c r="D915" s="94" t="s">
        <v>1125</v>
      </c>
      <c r="E915" s="94" t="s">
        <v>249</v>
      </c>
      <c r="F915" s="94" t="s">
        <v>1126</v>
      </c>
    </row>
    <row r="916" spans="1:6" s="68" customFormat="1" ht="15.4" x14ac:dyDescent="0.45">
      <c r="A916" s="93">
        <v>44091</v>
      </c>
      <c r="B916" s="94" t="s">
        <v>1127</v>
      </c>
      <c r="C916" s="95">
        <v>2524</v>
      </c>
      <c r="D916" s="94" t="s">
        <v>1128</v>
      </c>
      <c r="E916" s="94" t="s">
        <v>139</v>
      </c>
      <c r="F916" s="94" t="s">
        <v>1129</v>
      </c>
    </row>
    <row r="917" spans="1:6" s="68" customFormat="1" ht="15.4" x14ac:dyDescent="0.45">
      <c r="A917" s="93">
        <v>44091</v>
      </c>
      <c r="B917" s="94" t="s">
        <v>715</v>
      </c>
      <c r="C917" s="95">
        <v>5</v>
      </c>
      <c r="D917" s="94" t="s">
        <v>1130</v>
      </c>
      <c r="E917" s="94" t="s">
        <v>139</v>
      </c>
      <c r="F917" s="94">
        <v>58354</v>
      </c>
    </row>
    <row r="918" spans="1:6" s="68" customFormat="1" ht="15.4" x14ac:dyDescent="0.45">
      <c r="A918" s="93">
        <v>44091</v>
      </c>
      <c r="B918" s="94" t="s">
        <v>715</v>
      </c>
      <c r="C918" s="95">
        <v>5</v>
      </c>
      <c r="D918" s="94" t="s">
        <v>1130</v>
      </c>
      <c r="E918" s="94" t="s">
        <v>139</v>
      </c>
      <c r="F918" s="94">
        <v>43497</v>
      </c>
    </row>
    <row r="919" spans="1:6" s="68" customFormat="1" ht="15.4" x14ac:dyDescent="0.45">
      <c r="A919" s="93">
        <v>44091</v>
      </c>
      <c r="B919" s="94" t="s">
        <v>715</v>
      </c>
      <c r="C919" s="95">
        <v>5</v>
      </c>
      <c r="D919" s="94" t="s">
        <v>1130</v>
      </c>
      <c r="E919" s="94" t="s">
        <v>139</v>
      </c>
      <c r="F919" s="94">
        <v>87549</v>
      </c>
    </row>
    <row r="920" spans="1:6" s="68" customFormat="1" ht="15.4" x14ac:dyDescent="0.45">
      <c r="A920" s="93">
        <v>44091</v>
      </c>
      <c r="B920" s="94" t="s">
        <v>110</v>
      </c>
      <c r="C920" s="95">
        <v>6</v>
      </c>
      <c r="D920" s="94" t="s">
        <v>1130</v>
      </c>
      <c r="E920" s="94" t="s">
        <v>139</v>
      </c>
      <c r="F920" s="94">
        <v>569207</v>
      </c>
    </row>
    <row r="921" spans="1:6" s="68" customFormat="1" ht="15.4" x14ac:dyDescent="0.45">
      <c r="A921" s="93">
        <v>44091</v>
      </c>
      <c r="B921" s="94" t="s">
        <v>494</v>
      </c>
      <c r="C921" s="95">
        <v>258.86</v>
      </c>
      <c r="D921" s="94" t="s">
        <v>764</v>
      </c>
      <c r="E921" s="94" t="s">
        <v>139</v>
      </c>
      <c r="F921" s="94">
        <v>38067</v>
      </c>
    </row>
    <row r="922" spans="1:6" s="68" customFormat="1" ht="15.4" x14ac:dyDescent="0.45">
      <c r="A922" s="93">
        <v>44091</v>
      </c>
      <c r="B922" s="94" t="s">
        <v>1131</v>
      </c>
      <c r="C922" s="95">
        <v>38.96</v>
      </c>
      <c r="D922" s="94" t="s">
        <v>1130</v>
      </c>
      <c r="E922" s="94" t="s">
        <v>139</v>
      </c>
      <c r="F922" s="94">
        <v>63407</v>
      </c>
    </row>
    <row r="923" spans="1:6" s="68" customFormat="1" ht="15.4" x14ac:dyDescent="0.45">
      <c r="A923" s="93">
        <v>44091</v>
      </c>
      <c r="B923" s="94" t="s">
        <v>1131</v>
      </c>
      <c r="C923" s="95">
        <f>85.4-35.48</f>
        <v>49.920000000000009</v>
      </c>
      <c r="D923" s="94" t="s">
        <v>1130</v>
      </c>
      <c r="E923" s="94" t="s">
        <v>139</v>
      </c>
      <c r="F923" s="94">
        <v>29885</v>
      </c>
    </row>
    <row r="924" spans="1:6" s="68" customFormat="1" ht="15.4" x14ac:dyDescent="0.45">
      <c r="A924" s="93">
        <v>44091</v>
      </c>
      <c r="B924" s="94" t="s">
        <v>19</v>
      </c>
      <c r="C924" s="95">
        <v>47.3</v>
      </c>
      <c r="D924" s="94" t="s">
        <v>1130</v>
      </c>
      <c r="E924" s="94" t="s">
        <v>139</v>
      </c>
      <c r="F924" s="94">
        <v>65261</v>
      </c>
    </row>
    <row r="925" spans="1:6" s="68" customFormat="1" ht="15.4" x14ac:dyDescent="0.45">
      <c r="A925" s="93">
        <v>44091</v>
      </c>
      <c r="B925" s="94" t="s">
        <v>716</v>
      </c>
      <c r="C925" s="95">
        <v>16.93</v>
      </c>
      <c r="D925" s="94" t="s">
        <v>1130</v>
      </c>
      <c r="E925" s="94" t="s">
        <v>139</v>
      </c>
      <c r="F925" s="94">
        <v>74704</v>
      </c>
    </row>
    <row r="926" spans="1:6" s="68" customFormat="1" ht="15.4" x14ac:dyDescent="0.45">
      <c r="A926" s="93">
        <v>44091</v>
      </c>
      <c r="B926" s="94" t="s">
        <v>960</v>
      </c>
      <c r="C926" s="95">
        <v>646.27</v>
      </c>
      <c r="D926" s="94" t="s">
        <v>961</v>
      </c>
      <c r="E926" s="94" t="s">
        <v>246</v>
      </c>
      <c r="F926" s="94">
        <v>8801683324</v>
      </c>
    </row>
    <row r="927" spans="1:6" s="68" customFormat="1" ht="15.4" x14ac:dyDescent="0.45">
      <c r="A927" s="93">
        <v>44091</v>
      </c>
      <c r="B927" s="94" t="s">
        <v>960</v>
      </c>
      <c r="C927" s="95">
        <v>1594.49</v>
      </c>
      <c r="D927" s="94" t="s">
        <v>961</v>
      </c>
      <c r="E927" s="94" t="s">
        <v>246</v>
      </c>
      <c r="F927" s="94">
        <v>8801622588</v>
      </c>
    </row>
    <row r="928" spans="1:6" s="68" customFormat="1" ht="15.4" x14ac:dyDescent="0.45">
      <c r="A928" s="93">
        <v>44091</v>
      </c>
      <c r="B928" s="94" t="s">
        <v>960</v>
      </c>
      <c r="C928" s="95">
        <f>6791.6-569.35</f>
        <v>6222.25</v>
      </c>
      <c r="D928" s="94" t="s">
        <v>961</v>
      </c>
      <c r="E928" s="94" t="s">
        <v>246</v>
      </c>
      <c r="F928" s="94" t="s">
        <v>1142</v>
      </c>
    </row>
    <row r="929" spans="1:6" s="68" customFormat="1" ht="15.4" x14ac:dyDescent="0.45">
      <c r="A929" s="93">
        <v>44091</v>
      </c>
      <c r="B929" s="94" t="s">
        <v>13</v>
      </c>
      <c r="C929" s="95">
        <v>173.7</v>
      </c>
      <c r="D929" s="94" t="s">
        <v>1143</v>
      </c>
      <c r="E929" s="94" t="s">
        <v>139</v>
      </c>
      <c r="F929" s="94" t="s">
        <v>1144</v>
      </c>
    </row>
    <row r="930" spans="1:6" s="68" customFormat="1" ht="15.4" x14ac:dyDescent="0.45">
      <c r="A930" s="93">
        <v>44091</v>
      </c>
      <c r="B930" s="94" t="s">
        <v>499</v>
      </c>
      <c r="C930" s="95">
        <v>77.36</v>
      </c>
      <c r="D930" s="34" t="s">
        <v>166</v>
      </c>
      <c r="E930" s="34" t="s">
        <v>1147</v>
      </c>
      <c r="F930" s="94" t="s">
        <v>1148</v>
      </c>
    </row>
    <row r="931" spans="1:6" s="68" customFormat="1" ht="15.4" x14ac:dyDescent="0.45">
      <c r="A931" s="93">
        <v>44091</v>
      </c>
      <c r="B931" s="94" t="s">
        <v>499</v>
      </c>
      <c r="C931" s="95">
        <v>309.44</v>
      </c>
      <c r="D931" s="34" t="s">
        <v>166</v>
      </c>
      <c r="E931" s="34" t="s">
        <v>1147</v>
      </c>
      <c r="F931" s="94" t="s">
        <v>1149</v>
      </c>
    </row>
    <row r="932" spans="1:6" s="68" customFormat="1" ht="15.4" x14ac:dyDescent="0.45">
      <c r="A932" s="93">
        <v>44091</v>
      </c>
      <c r="B932" s="94" t="s">
        <v>567</v>
      </c>
      <c r="C932" s="95">
        <v>13.38</v>
      </c>
      <c r="D932" s="34" t="s">
        <v>166</v>
      </c>
      <c r="E932" s="34" t="s">
        <v>1147</v>
      </c>
      <c r="F932" s="94" t="s">
        <v>1150</v>
      </c>
    </row>
    <row r="933" spans="1:6" s="68" customFormat="1" ht="15.4" x14ac:dyDescent="0.45">
      <c r="A933" s="93">
        <v>44091</v>
      </c>
      <c r="B933" s="94" t="s">
        <v>19</v>
      </c>
      <c r="C933" s="95">
        <v>17.46</v>
      </c>
      <c r="D933" s="94" t="s">
        <v>1151</v>
      </c>
      <c r="E933" s="34" t="s">
        <v>1147</v>
      </c>
      <c r="F933" s="94" t="s">
        <v>1152</v>
      </c>
    </row>
    <row r="934" spans="1:6" s="68" customFormat="1" ht="15.4" x14ac:dyDescent="0.45">
      <c r="A934" s="93">
        <v>44091</v>
      </c>
      <c r="B934" s="94" t="s">
        <v>13</v>
      </c>
      <c r="C934" s="95">
        <v>28.99</v>
      </c>
      <c r="D934" s="94" t="s">
        <v>755</v>
      </c>
      <c r="E934" s="94" t="s">
        <v>252</v>
      </c>
      <c r="F934" s="94" t="s">
        <v>1166</v>
      </c>
    </row>
    <row r="935" spans="1:6" s="68" customFormat="1" ht="15.4" x14ac:dyDescent="0.45">
      <c r="A935" s="93">
        <v>44091</v>
      </c>
      <c r="B935" s="94" t="s">
        <v>73</v>
      </c>
      <c r="C935" s="95">
        <v>407.9</v>
      </c>
      <c r="D935" s="34" t="s">
        <v>166</v>
      </c>
      <c r="E935" s="34" t="s">
        <v>241</v>
      </c>
      <c r="F935" s="94">
        <v>79292087</v>
      </c>
    </row>
    <row r="936" spans="1:6" s="68" customFormat="1" ht="15.4" x14ac:dyDescent="0.45">
      <c r="A936" s="93">
        <v>44091</v>
      </c>
      <c r="B936" s="94" t="s">
        <v>1173</v>
      </c>
      <c r="C936" s="95">
        <v>5850</v>
      </c>
      <c r="D936" s="94" t="s">
        <v>1174</v>
      </c>
      <c r="E936" s="34" t="s">
        <v>244</v>
      </c>
      <c r="F936" s="94">
        <v>1854</v>
      </c>
    </row>
    <row r="937" spans="1:6" s="68" customFormat="1" ht="15.4" x14ac:dyDescent="0.45">
      <c r="A937" s="93">
        <v>44091</v>
      </c>
      <c r="B937" s="94" t="s">
        <v>50</v>
      </c>
      <c r="C937" s="95">
        <f>7114.6+32</f>
        <v>7146.6</v>
      </c>
      <c r="D937" s="94" t="s">
        <v>1178</v>
      </c>
      <c r="E937" s="94" t="s">
        <v>686</v>
      </c>
      <c r="F937" s="94" t="s">
        <v>1179</v>
      </c>
    </row>
    <row r="938" spans="1:6" s="68" customFormat="1" ht="15.4" x14ac:dyDescent="0.45">
      <c r="A938" s="93">
        <v>44091</v>
      </c>
      <c r="B938" s="94" t="s">
        <v>481</v>
      </c>
      <c r="C938" s="95">
        <v>649.86</v>
      </c>
      <c r="D938" s="94" t="s">
        <v>1186</v>
      </c>
      <c r="E938" s="94" t="s">
        <v>139</v>
      </c>
      <c r="F938" s="94" t="s">
        <v>1187</v>
      </c>
    </row>
    <row r="939" spans="1:6" s="68" customFormat="1" ht="15.4" x14ac:dyDescent="0.45">
      <c r="A939" s="93">
        <v>44091</v>
      </c>
      <c r="B939" s="94" t="s">
        <v>481</v>
      </c>
      <c r="C939" s="95">
        <v>2534.14</v>
      </c>
      <c r="D939" s="94" t="s">
        <v>1188</v>
      </c>
      <c r="E939" s="94" t="s">
        <v>139</v>
      </c>
      <c r="F939" s="94" t="s">
        <v>1189</v>
      </c>
    </row>
    <row r="940" spans="1:6" s="68" customFormat="1" ht="15.4" x14ac:dyDescent="0.45">
      <c r="A940" s="93">
        <v>44091</v>
      </c>
      <c r="B940" s="94" t="s">
        <v>70</v>
      </c>
      <c r="C940" s="95">
        <v>300</v>
      </c>
      <c r="D940" s="94" t="s">
        <v>71</v>
      </c>
      <c r="E940" s="34" t="s">
        <v>243</v>
      </c>
      <c r="F940" s="94">
        <v>123961</v>
      </c>
    </row>
    <row r="941" spans="1:6" s="68" customFormat="1" ht="15.4" x14ac:dyDescent="0.45">
      <c r="A941" s="93">
        <v>44091</v>
      </c>
      <c r="B941" s="94" t="s">
        <v>909</v>
      </c>
      <c r="C941" s="95">
        <v>2.99</v>
      </c>
      <c r="D941" s="94" t="s">
        <v>1190</v>
      </c>
      <c r="E941" s="94" t="s">
        <v>899</v>
      </c>
      <c r="F941" s="96" t="s">
        <v>1191</v>
      </c>
    </row>
    <row r="942" spans="1:6" s="68" customFormat="1" ht="15.4" x14ac:dyDescent="0.45">
      <c r="A942" s="93">
        <v>44091</v>
      </c>
      <c r="B942" s="94" t="s">
        <v>909</v>
      </c>
      <c r="C942" s="95">
        <v>2.99</v>
      </c>
      <c r="D942" s="94" t="s">
        <v>1190</v>
      </c>
      <c r="E942" s="94" t="s">
        <v>899</v>
      </c>
      <c r="F942" s="94" t="s">
        <v>1192</v>
      </c>
    </row>
    <row r="943" spans="1:6" s="68" customFormat="1" ht="15.4" x14ac:dyDescent="0.45">
      <c r="A943" s="93">
        <v>44091</v>
      </c>
      <c r="B943" s="94" t="s">
        <v>909</v>
      </c>
      <c r="C943" s="95">
        <v>2.99</v>
      </c>
      <c r="D943" s="94" t="s">
        <v>1190</v>
      </c>
      <c r="E943" s="94" t="s">
        <v>899</v>
      </c>
      <c r="F943" s="94" t="s">
        <v>1193</v>
      </c>
    </row>
    <row r="944" spans="1:6" s="68" customFormat="1" ht="15.4" x14ac:dyDescent="0.45">
      <c r="A944" s="93">
        <v>44091</v>
      </c>
      <c r="B944" s="94" t="s">
        <v>909</v>
      </c>
      <c r="C944" s="95">
        <v>6.5</v>
      </c>
      <c r="D944" s="94" t="s">
        <v>1190</v>
      </c>
      <c r="E944" s="94" t="s">
        <v>899</v>
      </c>
      <c r="F944" s="96" t="s">
        <v>1194</v>
      </c>
    </row>
    <row r="945" spans="1:6" s="68" customFormat="1" ht="15.4" x14ac:dyDescent="0.45">
      <c r="A945" s="93">
        <v>44091</v>
      </c>
      <c r="B945" s="94" t="s">
        <v>909</v>
      </c>
      <c r="C945" s="95">
        <v>6.5</v>
      </c>
      <c r="D945" s="94" t="s">
        <v>1190</v>
      </c>
      <c r="E945" s="94" t="s">
        <v>899</v>
      </c>
      <c r="F945" s="96" t="s">
        <v>1195</v>
      </c>
    </row>
    <row r="946" spans="1:6" s="68" customFormat="1" ht="15.4" x14ac:dyDescent="0.45">
      <c r="A946" s="93">
        <v>44091</v>
      </c>
      <c r="B946" s="94" t="s">
        <v>909</v>
      </c>
      <c r="C946" s="95">
        <v>6.5</v>
      </c>
      <c r="D946" s="94" t="s">
        <v>1190</v>
      </c>
      <c r="E946" s="94" t="s">
        <v>899</v>
      </c>
      <c r="F946" s="94" t="s">
        <v>1196</v>
      </c>
    </row>
    <row r="947" spans="1:6" s="68" customFormat="1" ht="15.4" x14ac:dyDescent="0.45">
      <c r="A947" s="93">
        <v>44091</v>
      </c>
      <c r="B947" s="94" t="s">
        <v>909</v>
      </c>
      <c r="C947" s="95">
        <v>6.5</v>
      </c>
      <c r="D947" s="94" t="s">
        <v>1190</v>
      </c>
      <c r="E947" s="94" t="s">
        <v>899</v>
      </c>
      <c r="F947" s="94" t="s">
        <v>1197</v>
      </c>
    </row>
    <row r="948" spans="1:6" s="68" customFormat="1" ht="15.4" x14ac:dyDescent="0.45">
      <c r="A948" s="93">
        <v>44091</v>
      </c>
      <c r="B948" s="94" t="s">
        <v>909</v>
      </c>
      <c r="C948" s="95">
        <v>6.5</v>
      </c>
      <c r="D948" s="94" t="s">
        <v>1190</v>
      </c>
      <c r="E948" s="94" t="s">
        <v>899</v>
      </c>
      <c r="F948" s="94" t="s">
        <v>1198</v>
      </c>
    </row>
    <row r="949" spans="1:6" s="68" customFormat="1" ht="15.4" x14ac:dyDescent="0.45">
      <c r="A949" s="93">
        <v>44091</v>
      </c>
      <c r="B949" s="94" t="s">
        <v>909</v>
      </c>
      <c r="C949" s="95">
        <v>6.5</v>
      </c>
      <c r="D949" s="94" t="s">
        <v>1190</v>
      </c>
      <c r="E949" s="94" t="s">
        <v>899</v>
      </c>
      <c r="F949" s="94" t="s">
        <v>1199</v>
      </c>
    </row>
    <row r="950" spans="1:6" s="68" customFormat="1" ht="15.4" x14ac:dyDescent="0.45">
      <c r="A950" s="93">
        <v>44091</v>
      </c>
      <c r="B950" s="94" t="s">
        <v>909</v>
      </c>
      <c r="C950" s="95">
        <v>6.5</v>
      </c>
      <c r="D950" s="94" t="s">
        <v>1190</v>
      </c>
      <c r="E950" s="94" t="s">
        <v>899</v>
      </c>
      <c r="F950" s="94" t="s">
        <v>1200</v>
      </c>
    </row>
    <row r="951" spans="1:6" s="68" customFormat="1" ht="15.4" x14ac:dyDescent="0.45">
      <c r="A951" s="93">
        <v>44091</v>
      </c>
      <c r="B951" s="94" t="s">
        <v>909</v>
      </c>
      <c r="C951" s="95">
        <v>6.5</v>
      </c>
      <c r="D951" s="94" t="s">
        <v>1190</v>
      </c>
      <c r="E951" s="94" t="s">
        <v>899</v>
      </c>
      <c r="F951" s="94" t="s">
        <v>1201</v>
      </c>
    </row>
    <row r="952" spans="1:6" s="68" customFormat="1" ht="15.4" x14ac:dyDescent="0.45">
      <c r="A952" s="93">
        <v>44091</v>
      </c>
      <c r="B952" s="94" t="s">
        <v>701</v>
      </c>
      <c r="C952" s="95">
        <v>1021.01</v>
      </c>
      <c r="D952" s="94" t="s">
        <v>747</v>
      </c>
      <c r="E952" s="34" t="s">
        <v>899</v>
      </c>
      <c r="F952" s="94">
        <v>80</v>
      </c>
    </row>
    <row r="953" spans="1:6" s="68" customFormat="1" ht="15.4" x14ac:dyDescent="0.45">
      <c r="A953" s="93">
        <v>44091</v>
      </c>
      <c r="B953" s="94" t="s">
        <v>701</v>
      </c>
      <c r="C953" s="95">
        <v>6223.99</v>
      </c>
      <c r="D953" s="94" t="s">
        <v>1213</v>
      </c>
      <c r="E953" s="94" t="s">
        <v>899</v>
      </c>
      <c r="F953" s="94">
        <v>80</v>
      </c>
    </row>
    <row r="954" spans="1:6" s="68" customFormat="1" ht="15.4" x14ac:dyDescent="0.45">
      <c r="A954" s="93">
        <v>44091</v>
      </c>
      <c r="B954" s="94" t="s">
        <v>892</v>
      </c>
      <c r="C954" s="95">
        <v>5332.5</v>
      </c>
      <c r="D954" s="94" t="s">
        <v>545</v>
      </c>
      <c r="E954" s="94" t="s">
        <v>685</v>
      </c>
      <c r="F954" s="94">
        <v>44013</v>
      </c>
    </row>
    <row r="955" spans="1:6" s="68" customFormat="1" ht="15.4" x14ac:dyDescent="0.45">
      <c r="A955" s="93">
        <v>44091</v>
      </c>
      <c r="B955" s="94" t="s">
        <v>923</v>
      </c>
      <c r="C955" s="95">
        <v>3437.6</v>
      </c>
      <c r="D955" s="94" t="s">
        <v>1088</v>
      </c>
      <c r="E955" s="94" t="s">
        <v>252</v>
      </c>
      <c r="F955" s="94" t="s">
        <v>1220</v>
      </c>
    </row>
    <row r="956" spans="1:6" s="68" customFormat="1" ht="15.4" x14ac:dyDescent="0.45">
      <c r="A956" s="93">
        <v>44091</v>
      </c>
      <c r="B956" s="94" t="s">
        <v>923</v>
      </c>
      <c r="C956" s="95">
        <v>3437.6</v>
      </c>
      <c r="D956" s="94" t="s">
        <v>1088</v>
      </c>
      <c r="E956" s="94" t="s">
        <v>252</v>
      </c>
      <c r="F956" s="94" t="s">
        <v>1221</v>
      </c>
    </row>
    <row r="957" spans="1:6" s="68" customFormat="1" ht="15.4" x14ac:dyDescent="0.45">
      <c r="A957" s="93">
        <v>44091</v>
      </c>
      <c r="B957" s="94" t="s">
        <v>718</v>
      </c>
      <c r="C957" s="95">
        <v>88.58</v>
      </c>
      <c r="D957" s="34" t="s">
        <v>1296</v>
      </c>
      <c r="E957" s="94" t="s">
        <v>139</v>
      </c>
      <c r="F957" s="94">
        <v>170066</v>
      </c>
    </row>
    <row r="958" spans="1:6" s="68" customFormat="1" ht="15.4" x14ac:dyDescent="0.45">
      <c r="A958" s="93">
        <v>44091</v>
      </c>
      <c r="B958" s="94" t="s">
        <v>1038</v>
      </c>
      <c r="C958" s="95">
        <v>9333.2099999999991</v>
      </c>
      <c r="D958" s="34" t="s">
        <v>1055</v>
      </c>
      <c r="E958" s="94" t="s">
        <v>139</v>
      </c>
      <c r="F958" s="94">
        <v>11483</v>
      </c>
    </row>
    <row r="959" spans="1:6" s="68" customFormat="1" ht="15.4" x14ac:dyDescent="0.45">
      <c r="A959" s="93">
        <v>44091</v>
      </c>
      <c r="B959" s="94" t="s">
        <v>506</v>
      </c>
      <c r="C959" s="95">
        <v>470</v>
      </c>
      <c r="D959" s="34" t="s">
        <v>1037</v>
      </c>
      <c r="E959" s="94" t="s">
        <v>139</v>
      </c>
      <c r="F959" s="94">
        <v>61250</v>
      </c>
    </row>
    <row r="960" spans="1:6" s="68" customFormat="1" ht="15.4" x14ac:dyDescent="0.45">
      <c r="A960" s="93">
        <v>44091</v>
      </c>
      <c r="B960" s="94" t="s">
        <v>910</v>
      </c>
      <c r="C960" s="95">
        <v>1140.43</v>
      </c>
      <c r="D960" s="94" t="s">
        <v>1229</v>
      </c>
      <c r="E960" s="94" t="s">
        <v>250</v>
      </c>
      <c r="F960" s="94">
        <v>56184516</v>
      </c>
    </row>
    <row r="961" spans="1:6" s="68" customFormat="1" ht="15.4" x14ac:dyDescent="0.45">
      <c r="A961" s="93">
        <v>44091</v>
      </c>
      <c r="B961" s="94" t="s">
        <v>910</v>
      </c>
      <c r="C961" s="95">
        <v>1266.4000000000001</v>
      </c>
      <c r="D961" s="94" t="s">
        <v>1230</v>
      </c>
      <c r="E961" s="94" t="s">
        <v>250</v>
      </c>
      <c r="F961" s="94">
        <v>56262850</v>
      </c>
    </row>
    <row r="962" spans="1:6" s="68" customFormat="1" ht="15.4" x14ac:dyDescent="0.45">
      <c r="A962" s="93">
        <v>44091</v>
      </c>
      <c r="B962" s="94" t="s">
        <v>565</v>
      </c>
      <c r="C962" s="95">
        <v>1680</v>
      </c>
      <c r="D962" s="94" t="s">
        <v>773</v>
      </c>
      <c r="E962" s="94" t="s">
        <v>250</v>
      </c>
      <c r="F962" s="94">
        <v>56162910</v>
      </c>
    </row>
    <row r="963" spans="1:6" s="68" customFormat="1" ht="15.4" x14ac:dyDescent="0.45">
      <c r="A963" s="93">
        <v>44091</v>
      </c>
      <c r="B963" s="94" t="s">
        <v>565</v>
      </c>
      <c r="C963" s="95">
        <v>1680</v>
      </c>
      <c r="D963" s="94" t="s">
        <v>773</v>
      </c>
      <c r="E963" s="94" t="s">
        <v>250</v>
      </c>
      <c r="F963" s="94">
        <v>56263512</v>
      </c>
    </row>
    <row r="964" spans="1:6" s="68" customFormat="1" ht="15.4" x14ac:dyDescent="0.45">
      <c r="A964" s="93">
        <v>44091</v>
      </c>
      <c r="B964" s="94" t="s">
        <v>721</v>
      </c>
      <c r="C964" s="95">
        <v>345</v>
      </c>
      <c r="D964" s="94" t="s">
        <v>1231</v>
      </c>
      <c r="E964" s="94" t="s">
        <v>686</v>
      </c>
      <c r="F964" s="94" t="s">
        <v>1232</v>
      </c>
    </row>
    <row r="965" spans="1:6" s="68" customFormat="1" ht="15.4" x14ac:dyDescent="0.45">
      <c r="A965" s="93">
        <v>44091</v>
      </c>
      <c r="B965" s="94" t="s">
        <v>1276</v>
      </c>
      <c r="C965" s="95">
        <v>2000</v>
      </c>
      <c r="D965" s="94" t="s">
        <v>675</v>
      </c>
      <c r="E965" s="94" t="s">
        <v>139</v>
      </c>
      <c r="F965" s="94">
        <v>701</v>
      </c>
    </row>
    <row r="966" spans="1:6" s="68" customFormat="1" ht="15.4" x14ac:dyDescent="0.45">
      <c r="A966" s="93">
        <v>44096</v>
      </c>
      <c r="B966" s="94" t="s">
        <v>1183</v>
      </c>
      <c r="C966" s="95">
        <v>158.5</v>
      </c>
      <c r="D966" s="94" t="s">
        <v>1184</v>
      </c>
      <c r="E966" s="94" t="s">
        <v>139</v>
      </c>
      <c r="F966" s="94" t="s">
        <v>1185</v>
      </c>
    </row>
    <row r="967" spans="1:6" s="68" customFormat="1" ht="15.4" x14ac:dyDescent="0.45">
      <c r="A967" s="93">
        <v>44098</v>
      </c>
      <c r="B967" s="94" t="s">
        <v>13</v>
      </c>
      <c r="C967" s="95">
        <v>89.95</v>
      </c>
      <c r="D967" s="94" t="s">
        <v>1132</v>
      </c>
      <c r="E967" s="94" t="s">
        <v>324</v>
      </c>
      <c r="F967" s="94" t="s">
        <v>1133</v>
      </c>
    </row>
    <row r="968" spans="1:6" s="68" customFormat="1" ht="15.4" x14ac:dyDescent="0.45">
      <c r="A968" s="93">
        <v>44098</v>
      </c>
      <c r="B968" s="94" t="s">
        <v>18</v>
      </c>
      <c r="C968" s="95">
        <v>50.7</v>
      </c>
      <c r="D968" s="94" t="s">
        <v>1136</v>
      </c>
      <c r="E968" s="34" t="s">
        <v>1135</v>
      </c>
      <c r="F968" s="94" t="s">
        <v>1137</v>
      </c>
    </row>
    <row r="969" spans="1:6" s="68" customFormat="1" ht="15.4" x14ac:dyDescent="0.45">
      <c r="A969" s="93">
        <v>44098</v>
      </c>
      <c r="B969" s="94" t="s">
        <v>18</v>
      </c>
      <c r="C969" s="95">
        <v>177.45</v>
      </c>
      <c r="D969" s="94" t="s">
        <v>312</v>
      </c>
      <c r="E969" s="34" t="s">
        <v>1140</v>
      </c>
      <c r="F969" s="94" t="s">
        <v>1137</v>
      </c>
    </row>
    <row r="970" spans="1:6" s="68" customFormat="1" ht="15.4" x14ac:dyDescent="0.45">
      <c r="A970" s="93">
        <v>44098</v>
      </c>
      <c r="B970" s="94" t="s">
        <v>22</v>
      </c>
      <c r="C970" s="95">
        <v>19.97</v>
      </c>
      <c r="D970" s="94" t="s">
        <v>1153</v>
      </c>
      <c r="E970" s="94" t="s">
        <v>249</v>
      </c>
      <c r="F970" s="94" t="s">
        <v>1154</v>
      </c>
    </row>
    <row r="971" spans="1:6" s="68" customFormat="1" ht="15.4" x14ac:dyDescent="0.45">
      <c r="A971" s="93">
        <v>44098</v>
      </c>
      <c r="B971" s="94" t="s">
        <v>22</v>
      </c>
      <c r="C971" s="95">
        <v>19.98</v>
      </c>
      <c r="D971" s="94" t="s">
        <v>1153</v>
      </c>
      <c r="E971" s="94" t="s">
        <v>249</v>
      </c>
      <c r="F971" s="94" t="s">
        <v>1155</v>
      </c>
    </row>
    <row r="972" spans="1:6" s="68" customFormat="1" ht="15.4" x14ac:dyDescent="0.45">
      <c r="A972" s="93">
        <v>44098</v>
      </c>
      <c r="B972" s="94" t="s">
        <v>22</v>
      </c>
      <c r="C972" s="95">
        <v>32.31</v>
      </c>
      <c r="D972" s="34" t="s">
        <v>166</v>
      </c>
      <c r="E972" s="94" t="s">
        <v>249</v>
      </c>
      <c r="F972" s="94" t="s">
        <v>1156</v>
      </c>
    </row>
    <row r="973" spans="1:6" s="68" customFormat="1" ht="15.4" x14ac:dyDescent="0.45">
      <c r="A973" s="93">
        <v>44098</v>
      </c>
      <c r="B973" s="94" t="s">
        <v>724</v>
      </c>
      <c r="C973" s="95">
        <v>5290</v>
      </c>
      <c r="D973" s="94" t="s">
        <v>1157</v>
      </c>
      <c r="E973" s="94" t="s">
        <v>249</v>
      </c>
      <c r="F973" s="94">
        <v>74755</v>
      </c>
    </row>
    <row r="974" spans="1:6" s="68" customFormat="1" ht="15.4" x14ac:dyDescent="0.45">
      <c r="A974" s="93">
        <v>44098</v>
      </c>
      <c r="B974" s="94" t="s">
        <v>13</v>
      </c>
      <c r="C974" s="95">
        <v>35.380000000000003</v>
      </c>
      <c r="D974" s="94" t="s">
        <v>27</v>
      </c>
      <c r="E974" s="34" t="s">
        <v>1158</v>
      </c>
      <c r="F974" s="94" t="s">
        <v>1159</v>
      </c>
    </row>
    <row r="975" spans="1:6" s="68" customFormat="1" ht="15.4" x14ac:dyDescent="0.45">
      <c r="A975" s="93">
        <v>44098</v>
      </c>
      <c r="B975" s="94" t="s">
        <v>13</v>
      </c>
      <c r="C975" s="95">
        <v>537.6</v>
      </c>
      <c r="D975" s="94" t="s">
        <v>101</v>
      </c>
      <c r="E975" s="34" t="s">
        <v>1158</v>
      </c>
      <c r="F975" s="94" t="s">
        <v>1160</v>
      </c>
    </row>
    <row r="976" spans="1:6" s="68" customFormat="1" ht="15.4" x14ac:dyDescent="0.45">
      <c r="A976" s="93">
        <v>44098</v>
      </c>
      <c r="B976" s="94" t="s">
        <v>567</v>
      </c>
      <c r="C976" s="95">
        <v>78.540000000000006</v>
      </c>
      <c r="D976" s="94" t="s">
        <v>1161</v>
      </c>
      <c r="E976" s="34" t="s">
        <v>1158</v>
      </c>
      <c r="F976" s="94">
        <v>7310619324</v>
      </c>
    </row>
    <row r="977" spans="1:6" s="68" customFormat="1" ht="15.4" x14ac:dyDescent="0.45">
      <c r="A977" s="93">
        <v>44098</v>
      </c>
      <c r="B977" s="94" t="s">
        <v>567</v>
      </c>
      <c r="C977" s="95">
        <v>90.09</v>
      </c>
      <c r="D977" s="94" t="s">
        <v>1162</v>
      </c>
      <c r="E977" s="34" t="s">
        <v>1158</v>
      </c>
      <c r="F977" s="94">
        <v>7310824576</v>
      </c>
    </row>
    <row r="978" spans="1:6" s="68" customFormat="1" ht="15.4" x14ac:dyDescent="0.45">
      <c r="A978" s="93">
        <v>44098</v>
      </c>
      <c r="B978" s="94" t="s">
        <v>567</v>
      </c>
      <c r="C978" s="95">
        <v>28.44</v>
      </c>
      <c r="D978" s="94" t="s">
        <v>1161</v>
      </c>
      <c r="E978" s="34" t="s">
        <v>1158</v>
      </c>
      <c r="F978" s="94">
        <v>7310619324</v>
      </c>
    </row>
    <row r="979" spans="1:6" s="68" customFormat="1" ht="15.4" x14ac:dyDescent="0.45">
      <c r="A979" s="93">
        <v>44098</v>
      </c>
      <c r="B979" s="94" t="s">
        <v>19</v>
      </c>
      <c r="C979" s="95">
        <v>40.98</v>
      </c>
      <c r="D979" s="94" t="s">
        <v>1163</v>
      </c>
      <c r="E979" s="34" t="s">
        <v>1158</v>
      </c>
      <c r="F979" s="94" t="s">
        <v>1164</v>
      </c>
    </row>
    <row r="980" spans="1:6" s="68" customFormat="1" ht="15.4" x14ac:dyDescent="0.45">
      <c r="A980" s="93">
        <v>44098</v>
      </c>
      <c r="B980" s="94" t="s">
        <v>13</v>
      </c>
      <c r="C980" s="95">
        <v>39.21</v>
      </c>
      <c r="D980" s="34" t="s">
        <v>166</v>
      </c>
      <c r="E980" s="94" t="s">
        <v>259</v>
      </c>
      <c r="F980" s="94" t="s">
        <v>1165</v>
      </c>
    </row>
    <row r="981" spans="1:6" s="68" customFormat="1" ht="15.4" x14ac:dyDescent="0.45">
      <c r="A981" s="93">
        <v>44098</v>
      </c>
      <c r="B981" s="94" t="s">
        <v>13</v>
      </c>
      <c r="C981" s="95">
        <v>890.91</v>
      </c>
      <c r="D981" s="94" t="s">
        <v>1077</v>
      </c>
      <c r="E981" s="94" t="s">
        <v>1096</v>
      </c>
      <c r="F981" s="94" t="s">
        <v>1168</v>
      </c>
    </row>
    <row r="982" spans="1:6" s="68" customFormat="1" ht="15.4" x14ac:dyDescent="0.45">
      <c r="A982" s="93">
        <v>44098</v>
      </c>
      <c r="B982" s="94" t="s">
        <v>110</v>
      </c>
      <c r="C982" s="95">
        <v>50.76</v>
      </c>
      <c r="D982" s="94" t="s">
        <v>1169</v>
      </c>
      <c r="E982" s="94" t="s">
        <v>139</v>
      </c>
      <c r="F982" s="94" t="s">
        <v>1170</v>
      </c>
    </row>
    <row r="983" spans="1:6" s="68" customFormat="1" ht="15.4" x14ac:dyDescent="0.45">
      <c r="A983" s="93">
        <v>44098</v>
      </c>
      <c r="B983" s="94" t="s">
        <v>1175</v>
      </c>
      <c r="C983" s="95">
        <f>60+18</f>
        <v>78</v>
      </c>
      <c r="D983" s="94" t="s">
        <v>1176</v>
      </c>
      <c r="E983" s="94" t="s">
        <v>686</v>
      </c>
      <c r="F983" s="94" t="s">
        <v>1177</v>
      </c>
    </row>
    <row r="984" spans="1:6" s="68" customFormat="1" ht="15.4" x14ac:dyDescent="0.45">
      <c r="A984" s="93">
        <v>44098</v>
      </c>
      <c r="B984" s="94" t="s">
        <v>489</v>
      </c>
      <c r="C984" s="95">
        <v>2069.27</v>
      </c>
      <c r="D984" s="94" t="s">
        <v>1181</v>
      </c>
      <c r="E984" s="94" t="s">
        <v>685</v>
      </c>
      <c r="F984" s="94" t="s">
        <v>1182</v>
      </c>
    </row>
    <row r="985" spans="1:6" s="68" customFormat="1" ht="15.4" x14ac:dyDescent="0.45">
      <c r="A985" s="93">
        <v>44098</v>
      </c>
      <c r="B985" s="94" t="s">
        <v>1216</v>
      </c>
      <c r="C985" s="95">
        <v>872.91</v>
      </c>
      <c r="D985" s="94" t="s">
        <v>1217</v>
      </c>
      <c r="E985" s="94" t="s">
        <v>685</v>
      </c>
      <c r="F985" s="94" t="s">
        <v>1218</v>
      </c>
    </row>
    <row r="986" spans="1:6" s="68" customFormat="1" ht="15.4" x14ac:dyDescent="0.45">
      <c r="A986" s="93">
        <v>44098</v>
      </c>
      <c r="B986" s="94" t="s">
        <v>713</v>
      </c>
      <c r="C986" s="95">
        <v>10920</v>
      </c>
      <c r="D986" s="94" t="s">
        <v>1088</v>
      </c>
      <c r="E986" s="94" t="s">
        <v>252</v>
      </c>
      <c r="F986" s="94" t="s">
        <v>1222</v>
      </c>
    </row>
    <row r="987" spans="1:6" s="68" customFormat="1" ht="15.4" x14ac:dyDescent="0.45">
      <c r="A987" s="93">
        <v>44098</v>
      </c>
      <c r="B987" s="94" t="s">
        <v>713</v>
      </c>
      <c r="C987" s="95">
        <v>13440</v>
      </c>
      <c r="D987" s="94" t="s">
        <v>1088</v>
      </c>
      <c r="E987" s="94" t="s">
        <v>252</v>
      </c>
      <c r="F987" s="94" t="s">
        <v>1223</v>
      </c>
    </row>
    <row r="988" spans="1:6" s="68" customFormat="1" ht="15.4" x14ac:dyDescent="0.45">
      <c r="A988" s="93">
        <v>44098</v>
      </c>
      <c r="B988" s="94" t="s">
        <v>1038</v>
      </c>
      <c r="C988" s="95">
        <v>8092.27</v>
      </c>
      <c r="D988" s="34" t="s">
        <v>1055</v>
      </c>
      <c r="E988" s="94" t="s">
        <v>139</v>
      </c>
      <c r="F988" s="94">
        <v>11514</v>
      </c>
    </row>
    <row r="989" spans="1:6" s="68" customFormat="1" ht="15.4" x14ac:dyDescent="0.45">
      <c r="A989" s="93">
        <v>44098</v>
      </c>
      <c r="B989" s="94" t="s">
        <v>546</v>
      </c>
      <c r="C989" s="95">
        <v>15812.5</v>
      </c>
      <c r="D989" s="36" t="s">
        <v>1227</v>
      </c>
      <c r="E989" s="94" t="s">
        <v>139</v>
      </c>
      <c r="F989" s="94" t="s">
        <v>1228</v>
      </c>
    </row>
    <row r="990" spans="1:6" s="68" customFormat="1" ht="15.4" x14ac:dyDescent="0.45">
      <c r="A990" s="93">
        <v>44098</v>
      </c>
      <c r="B990" s="94" t="s">
        <v>565</v>
      </c>
      <c r="C990" s="95">
        <v>1680</v>
      </c>
      <c r="D990" s="94" t="s">
        <v>773</v>
      </c>
      <c r="E990" s="94" t="s">
        <v>250</v>
      </c>
      <c r="F990" s="94">
        <v>56064154</v>
      </c>
    </row>
    <row r="991" spans="1:6" s="68" customFormat="1" ht="15.4" x14ac:dyDescent="0.45">
      <c r="A991" s="93">
        <v>44098</v>
      </c>
      <c r="B991" s="94" t="s">
        <v>565</v>
      </c>
      <c r="C991" s="95">
        <v>1680</v>
      </c>
      <c r="D991" s="94" t="s">
        <v>773</v>
      </c>
      <c r="E991" s="94" t="s">
        <v>250</v>
      </c>
      <c r="F991" s="94">
        <v>56106891</v>
      </c>
    </row>
    <row r="992" spans="1:6" s="68" customFormat="1" ht="15.4" x14ac:dyDescent="0.45">
      <c r="A992" s="93">
        <v>44098</v>
      </c>
      <c r="B992" s="94" t="s">
        <v>695</v>
      </c>
      <c r="C992" s="95">
        <v>440</v>
      </c>
      <c r="D992" s="94" t="s">
        <v>736</v>
      </c>
      <c r="E992" s="94" t="s">
        <v>243</v>
      </c>
      <c r="F992" s="94">
        <v>3861</v>
      </c>
    </row>
    <row r="993" spans="1:6" s="68" customFormat="1" ht="15.4" x14ac:dyDescent="0.45">
      <c r="A993" s="93">
        <v>44098</v>
      </c>
      <c r="B993" s="94" t="s">
        <v>969</v>
      </c>
      <c r="C993" s="95">
        <v>106984.63</v>
      </c>
      <c r="D993" s="94" t="s">
        <v>970</v>
      </c>
      <c r="E993" s="94" t="s">
        <v>159</v>
      </c>
      <c r="F993" s="94" t="s">
        <v>1275</v>
      </c>
    </row>
    <row r="996" spans="1:6" ht="17.25" customHeight="1" x14ac:dyDescent="0.5">
      <c r="B996" s="7"/>
      <c r="D996" s="30" t="s">
        <v>158</v>
      </c>
      <c r="E996" s="52">
        <f>SUM(C8:C993)</f>
        <v>5866662.5300000003</v>
      </c>
      <c r="F996" s="27"/>
    </row>
    <row r="997" spans="1:6" ht="15.4" x14ac:dyDescent="0.45">
      <c r="C997" s="24"/>
      <c r="D997" s="29"/>
      <c r="E997" s="12"/>
      <c r="F997" s="27"/>
    </row>
    <row r="998" spans="1:6" s="8" customFormat="1" ht="30.75" x14ac:dyDescent="0.45">
      <c r="B998" s="7"/>
      <c r="C998" s="60">
        <v>43970</v>
      </c>
      <c r="D998" s="28" t="s">
        <v>257</v>
      </c>
      <c r="E998" s="12">
        <v>37526357</v>
      </c>
      <c r="F998" s="28" t="s">
        <v>260</v>
      </c>
    </row>
    <row r="999" spans="1:6" s="8" customFormat="1" ht="30.75" x14ac:dyDescent="0.45">
      <c r="B999" s="7"/>
      <c r="C999" s="60">
        <v>43998</v>
      </c>
      <c r="D999" s="28" t="s">
        <v>268</v>
      </c>
      <c r="E999" s="59">
        <v>431381</v>
      </c>
      <c r="F999" s="28" t="s">
        <v>270</v>
      </c>
    </row>
    <row r="1000" spans="1:6" s="8" customFormat="1" ht="30.75" x14ac:dyDescent="0.45">
      <c r="B1000" s="7"/>
      <c r="C1000" s="60">
        <v>43998</v>
      </c>
      <c r="D1000" s="28" t="s">
        <v>267</v>
      </c>
      <c r="E1000" s="59">
        <v>554033</v>
      </c>
      <c r="F1000" s="28" t="s">
        <v>271</v>
      </c>
    </row>
    <row r="1001" spans="1:6" s="8" customFormat="1" ht="30.75" x14ac:dyDescent="0.45">
      <c r="B1001" s="7"/>
      <c r="C1001" s="60">
        <v>43998</v>
      </c>
      <c r="D1001" s="28" t="s">
        <v>269</v>
      </c>
      <c r="E1001" s="59">
        <v>2424381</v>
      </c>
      <c r="F1001" s="28" t="s">
        <v>272</v>
      </c>
    </row>
    <row r="1002" spans="1:6" s="8" customFormat="1" ht="30.75" x14ac:dyDescent="0.45">
      <c r="B1002" s="7"/>
      <c r="C1002" s="60">
        <v>43999</v>
      </c>
      <c r="D1002" s="28" t="s">
        <v>666</v>
      </c>
      <c r="E1002" s="59">
        <v>68413</v>
      </c>
      <c r="F1002" s="28" t="s">
        <v>273</v>
      </c>
    </row>
    <row r="1003" spans="1:6" s="8" customFormat="1" ht="30.75" x14ac:dyDescent="0.45">
      <c r="B1003" s="7"/>
      <c r="C1003" s="60">
        <v>44034</v>
      </c>
      <c r="D1003" s="78" t="s">
        <v>864</v>
      </c>
      <c r="E1003" s="79">
        <v>10294</v>
      </c>
      <c r="F1003" s="78" t="s">
        <v>865</v>
      </c>
    </row>
    <row r="1004" spans="1:6" s="8" customFormat="1" ht="30.75" x14ac:dyDescent="0.45">
      <c r="B1004" s="7"/>
      <c r="C1004" s="60">
        <v>44034</v>
      </c>
      <c r="D1004" s="78" t="s">
        <v>866</v>
      </c>
      <c r="E1004" s="79">
        <v>65800</v>
      </c>
      <c r="F1004" s="78" t="s">
        <v>867</v>
      </c>
    </row>
    <row r="1005" spans="1:6" s="8" customFormat="1" ht="30.75" x14ac:dyDescent="0.45">
      <c r="B1005" s="7"/>
      <c r="C1005" s="60">
        <v>44034</v>
      </c>
      <c r="D1005" s="78" t="s">
        <v>868</v>
      </c>
      <c r="E1005" s="79">
        <v>221154</v>
      </c>
      <c r="F1005" s="78" t="s">
        <v>869</v>
      </c>
    </row>
    <row r="1006" spans="1:6" s="8" customFormat="1" ht="15.4" x14ac:dyDescent="0.45">
      <c r="B1006" s="7"/>
      <c r="C1006" s="60"/>
      <c r="D1006" s="28"/>
      <c r="E1006" s="59"/>
      <c r="F1006" s="28"/>
    </row>
    <row r="1007" spans="1:6" s="8" customFormat="1" ht="15.4" x14ac:dyDescent="0.45">
      <c r="B1007" s="7"/>
      <c r="C1007" s="23"/>
      <c r="D1007" s="28"/>
      <c r="E1007" s="12"/>
      <c r="F1007" s="28"/>
    </row>
    <row r="1008" spans="1:6" s="8" customFormat="1" ht="15.4" x14ac:dyDescent="0.45">
      <c r="B1008" s="7"/>
      <c r="C1008" s="23"/>
      <c r="D1008" s="28" t="s">
        <v>274</v>
      </c>
      <c r="E1008" s="12">
        <f>'Salaries Expenses'!E15</f>
        <v>9323578.4100000001</v>
      </c>
      <c r="F1008" s="28"/>
    </row>
    <row r="1009" spans="2:6" s="8" customFormat="1" x14ac:dyDescent="0.5">
      <c r="B1009" s="7"/>
      <c r="C1009" s="40"/>
      <c r="D1009" s="28" t="s">
        <v>275</v>
      </c>
      <c r="E1009" s="12">
        <f>'Salaries Expenses'!E24</f>
        <v>4623585.3100000005</v>
      </c>
      <c r="F1009" s="42"/>
    </row>
    <row r="1010" spans="2:6" s="8" customFormat="1" x14ac:dyDescent="0.5">
      <c r="B1010" s="7"/>
      <c r="C1010" s="40"/>
      <c r="D1010" s="28" t="s">
        <v>870</v>
      </c>
      <c r="E1010" s="59">
        <f>'Salaries Expenses'!E41</f>
        <v>3214425.0199999996</v>
      </c>
      <c r="F1010" s="42"/>
    </row>
    <row r="1011" spans="2:6" s="8" customFormat="1" x14ac:dyDescent="0.5">
      <c r="B1011" s="7"/>
      <c r="C1011" s="40"/>
      <c r="D1011" s="28" t="s">
        <v>1049</v>
      </c>
      <c r="E1011" s="59">
        <f>'Salaries Expenses'!E57</f>
        <v>687940.21</v>
      </c>
      <c r="F1011" s="42"/>
    </row>
    <row r="1012" spans="2:6" s="8" customFormat="1" x14ac:dyDescent="0.5">
      <c r="B1012" s="7"/>
      <c r="C1012" s="40"/>
      <c r="D1012" s="28" t="s">
        <v>1290</v>
      </c>
      <c r="E1012" s="79">
        <f>'Salaries Expenses'!E74</f>
        <v>681664.27999999945</v>
      </c>
      <c r="F1012" s="42"/>
    </row>
    <row r="1013" spans="2:6" s="8" customFormat="1" x14ac:dyDescent="0.5">
      <c r="B1013" s="7"/>
      <c r="C1013" s="40"/>
      <c r="D1013" s="28"/>
      <c r="E1013" s="97"/>
      <c r="F1013" s="42"/>
    </row>
    <row r="1014" spans="2:6" s="8" customFormat="1" ht="31.15" x14ac:dyDescent="0.5">
      <c r="B1014" s="7"/>
      <c r="C1014" s="40"/>
      <c r="D1014" s="106" t="s">
        <v>1293</v>
      </c>
      <c r="E1014" s="79">
        <v>2321905.59</v>
      </c>
      <c r="F1014" s="42"/>
    </row>
    <row r="1015" spans="2:6" s="8" customFormat="1" ht="31.15" x14ac:dyDescent="0.5">
      <c r="B1015" s="7"/>
      <c r="C1015" s="40"/>
      <c r="D1015" s="106" t="s">
        <v>1295</v>
      </c>
      <c r="E1015" s="107">
        <v>4135101.85</v>
      </c>
      <c r="F1015" s="42"/>
    </row>
    <row r="1016" spans="2:6" s="8" customFormat="1" x14ac:dyDescent="0.5">
      <c r="B1016" s="7"/>
      <c r="C1016" s="40"/>
      <c r="D1016" s="41"/>
      <c r="E1016" s="59"/>
      <c r="F1016" s="42"/>
    </row>
    <row r="1017" spans="2:6" s="8" customFormat="1" ht="15.4" customHeight="1" thickBot="1" x14ac:dyDescent="0.55000000000000004">
      <c r="B1017" s="7"/>
      <c r="C1017" s="40"/>
      <c r="D1017" s="41"/>
      <c r="E1017" s="69">
        <f>SUM(E996:E1015)-0.02</f>
        <v>72156676.179999992</v>
      </c>
      <c r="F1017" s="42"/>
    </row>
    <row r="1018" spans="2:6" s="8" customFormat="1" ht="16.149999999999999" thickTop="1" x14ac:dyDescent="0.5">
      <c r="B1018" s="7"/>
      <c r="C1018" s="40"/>
      <c r="D1018" s="41"/>
      <c r="E1018" s="47"/>
      <c r="F1018" s="42"/>
    </row>
    <row r="1019" spans="2:6" s="8" customFormat="1" hidden="1" x14ac:dyDescent="0.5">
      <c r="B1019" s="7"/>
      <c r="C1019" s="40"/>
      <c r="D1019" s="41"/>
      <c r="E1019" s="47">
        <v>72156676.180000007</v>
      </c>
      <c r="F1019" s="42"/>
    </row>
    <row r="1020" spans="2:6" s="8" customFormat="1" hidden="1" x14ac:dyDescent="0.5">
      <c r="B1020" s="7"/>
      <c r="C1020" s="40"/>
      <c r="D1020" s="41" t="s">
        <v>1292</v>
      </c>
      <c r="E1020" s="47">
        <f>E1017-E1019</f>
        <v>0</v>
      </c>
      <c r="F1020" s="42"/>
    </row>
    <row r="1021" spans="2:6" s="8" customFormat="1" x14ac:dyDescent="0.5">
      <c r="B1021" s="7"/>
      <c r="C1021" s="40"/>
      <c r="D1021" s="41"/>
      <c r="E1021" s="47"/>
      <c r="F1021" s="42"/>
    </row>
    <row r="1022" spans="2:6" s="8" customFormat="1" x14ac:dyDescent="0.5">
      <c r="B1022" s="7"/>
      <c r="C1022" s="40"/>
      <c r="D1022" s="41"/>
      <c r="E1022" s="47"/>
      <c r="F1022" s="42"/>
    </row>
    <row r="1023" spans="2:6" s="8" customFormat="1" x14ac:dyDescent="0.5">
      <c r="B1023" s="7"/>
      <c r="C1023" s="40"/>
      <c r="D1023" s="41"/>
      <c r="E1023" s="47"/>
      <c r="F1023" s="42"/>
    </row>
    <row r="1024" spans="2:6" s="8" customFormat="1" x14ac:dyDescent="0.5">
      <c r="B1024" s="7"/>
      <c r="C1024" s="40"/>
      <c r="D1024" s="41"/>
      <c r="E1024" s="47"/>
      <c r="F1024" s="42"/>
    </row>
    <row r="1025" spans="2:6" s="8" customFormat="1" x14ac:dyDescent="0.5">
      <c r="B1025" s="7"/>
      <c r="C1025" s="40"/>
      <c r="D1025" s="41"/>
      <c r="E1025" s="47"/>
      <c r="F1025" s="42"/>
    </row>
    <row r="1026" spans="2:6" s="8" customFormat="1" x14ac:dyDescent="0.5">
      <c r="B1026" s="7"/>
      <c r="C1026" s="40"/>
      <c r="D1026" s="41"/>
      <c r="E1026" s="47"/>
      <c r="F1026" s="42"/>
    </row>
    <row r="1027" spans="2:6" s="8" customFormat="1" x14ac:dyDescent="0.5">
      <c r="B1027" s="7"/>
      <c r="C1027" s="40"/>
      <c r="D1027" s="41"/>
      <c r="E1027" s="47"/>
      <c r="F1027" s="42"/>
    </row>
    <row r="1028" spans="2:6" s="8" customFormat="1" x14ac:dyDescent="0.5">
      <c r="B1028" s="7"/>
      <c r="C1028" s="40"/>
      <c r="D1028" s="41"/>
      <c r="E1028" s="47"/>
      <c r="F1028" s="42"/>
    </row>
    <row r="1029" spans="2:6" s="8" customFormat="1" x14ac:dyDescent="0.5">
      <c r="B1029" s="7"/>
      <c r="C1029" s="40"/>
      <c r="D1029" s="41"/>
      <c r="E1029" s="47"/>
      <c r="F1029" s="42"/>
    </row>
    <row r="1030" spans="2:6" s="8" customFormat="1" x14ac:dyDescent="0.5">
      <c r="B1030" s="7"/>
      <c r="C1030" s="40"/>
      <c r="D1030" s="41"/>
      <c r="E1030" s="47"/>
      <c r="F1030" s="42"/>
    </row>
    <row r="1031" spans="2:6" s="8" customFormat="1" x14ac:dyDescent="0.5">
      <c r="B1031" s="7"/>
      <c r="C1031" s="40"/>
      <c r="D1031" s="41"/>
      <c r="E1031" s="47"/>
      <c r="F1031" s="42"/>
    </row>
    <row r="1032" spans="2:6" s="8" customFormat="1" x14ac:dyDescent="0.5">
      <c r="B1032" s="7"/>
      <c r="C1032" s="40"/>
      <c r="D1032" s="41"/>
      <c r="E1032" s="47"/>
      <c r="F1032" s="42"/>
    </row>
    <row r="1033" spans="2:6" s="8" customFormat="1" x14ac:dyDescent="0.5">
      <c r="B1033" s="7"/>
      <c r="C1033" s="40"/>
      <c r="D1033" s="41"/>
      <c r="E1033" s="47"/>
      <c r="F1033" s="42"/>
    </row>
    <row r="1034" spans="2:6" s="8" customFormat="1" x14ac:dyDescent="0.5">
      <c r="B1034" s="7"/>
      <c r="C1034" s="40"/>
      <c r="D1034" s="41"/>
      <c r="E1034" s="47"/>
      <c r="F1034" s="42"/>
    </row>
    <row r="1035" spans="2:6" s="8" customFormat="1" x14ac:dyDescent="0.5">
      <c r="B1035" s="7"/>
      <c r="C1035" s="40"/>
      <c r="D1035" s="41"/>
      <c r="E1035" s="47"/>
      <c r="F1035" s="42"/>
    </row>
    <row r="1036" spans="2:6" s="8" customFormat="1" x14ac:dyDescent="0.5">
      <c r="B1036" s="7"/>
      <c r="C1036" s="40"/>
      <c r="D1036" s="41"/>
      <c r="E1036" s="47"/>
      <c r="F1036" s="42"/>
    </row>
    <row r="1037" spans="2:6" s="8" customFormat="1" x14ac:dyDescent="0.5">
      <c r="B1037" s="7"/>
      <c r="C1037" s="40"/>
      <c r="D1037" s="41"/>
      <c r="E1037" s="47"/>
      <c r="F1037" s="42"/>
    </row>
    <row r="1038" spans="2:6" s="8" customFormat="1" x14ac:dyDescent="0.5">
      <c r="B1038" s="7"/>
      <c r="C1038" s="40"/>
      <c r="D1038" s="41"/>
      <c r="E1038" s="47"/>
      <c r="F1038" s="42"/>
    </row>
    <row r="1039" spans="2:6" s="8" customFormat="1" x14ac:dyDescent="0.5">
      <c r="B1039" s="7"/>
      <c r="C1039" s="40"/>
      <c r="D1039" s="41"/>
      <c r="E1039" s="47"/>
      <c r="F1039" s="42"/>
    </row>
    <row r="1040" spans="2:6" s="8" customFormat="1" x14ac:dyDescent="0.5">
      <c r="B1040" s="7"/>
      <c r="C1040" s="40"/>
      <c r="D1040" s="41"/>
      <c r="E1040" s="47"/>
      <c r="F1040" s="42"/>
    </row>
    <row r="1041" spans="2:6" s="8" customFormat="1" x14ac:dyDescent="0.5">
      <c r="B1041" s="7"/>
      <c r="C1041" s="40"/>
      <c r="D1041" s="41"/>
      <c r="E1041" s="47"/>
      <c r="F1041" s="42"/>
    </row>
    <row r="1042" spans="2:6" s="8" customFormat="1" x14ac:dyDescent="0.5">
      <c r="B1042" s="7"/>
      <c r="C1042" s="40"/>
      <c r="D1042" s="41"/>
      <c r="E1042" s="47"/>
      <c r="F1042" s="42"/>
    </row>
    <row r="1043" spans="2:6" s="8" customFormat="1" x14ac:dyDescent="0.5">
      <c r="B1043" s="7"/>
      <c r="C1043" s="40"/>
      <c r="D1043" s="41"/>
      <c r="E1043" s="47"/>
      <c r="F1043" s="42"/>
    </row>
    <row r="1044" spans="2:6" s="8" customFormat="1" x14ac:dyDescent="0.5">
      <c r="B1044" s="7"/>
      <c r="C1044" s="40"/>
      <c r="D1044" s="41"/>
      <c r="E1044" s="47"/>
      <c r="F1044" s="42"/>
    </row>
    <row r="1045" spans="2:6" s="8" customFormat="1" x14ac:dyDescent="0.5">
      <c r="C1045" s="43"/>
      <c r="D1045" s="44"/>
      <c r="E1045" s="48"/>
      <c r="F1045" s="45"/>
    </row>
    <row r="1046" spans="2:6" s="8" customFormat="1" x14ac:dyDescent="0.5">
      <c r="C1046" s="43"/>
      <c r="D1046" s="44"/>
      <c r="E1046" s="48"/>
      <c r="F1046" s="45"/>
    </row>
    <row r="1047" spans="2:6" s="8" customFormat="1" x14ac:dyDescent="0.5">
      <c r="C1047" s="43"/>
      <c r="D1047" s="44"/>
      <c r="E1047" s="48"/>
      <c r="F1047" s="45"/>
    </row>
    <row r="1048" spans="2:6" s="8" customFormat="1" x14ac:dyDescent="0.5">
      <c r="C1048" s="43"/>
      <c r="D1048" s="44"/>
      <c r="E1048" s="48"/>
      <c r="F1048" s="45"/>
    </row>
    <row r="1049" spans="2:6" s="8" customFormat="1" x14ac:dyDescent="0.5">
      <c r="C1049" s="43"/>
      <c r="D1049" s="44"/>
      <c r="E1049" s="48"/>
      <c r="F1049" s="45"/>
    </row>
    <row r="1050" spans="2:6" s="8" customFormat="1" x14ac:dyDescent="0.5">
      <c r="C1050" s="43"/>
      <c r="D1050" s="44"/>
      <c r="E1050" s="48"/>
      <c r="F1050" s="45"/>
    </row>
    <row r="1051" spans="2:6" s="8" customFormat="1" x14ac:dyDescent="0.5">
      <c r="C1051" s="43"/>
      <c r="D1051" s="44"/>
      <c r="E1051" s="48"/>
      <c r="F1051" s="45"/>
    </row>
    <row r="1052" spans="2:6" s="8" customFormat="1" x14ac:dyDescent="0.5">
      <c r="C1052" s="43"/>
      <c r="D1052" s="44"/>
      <c r="E1052" s="48"/>
      <c r="F1052" s="45"/>
    </row>
    <row r="1053" spans="2:6" s="8" customFormat="1" x14ac:dyDescent="0.5">
      <c r="C1053" s="43"/>
      <c r="D1053" s="44"/>
      <c r="E1053" s="48"/>
      <c r="F1053" s="45"/>
    </row>
    <row r="1054" spans="2:6" s="8" customFormat="1" x14ac:dyDescent="0.5">
      <c r="C1054" s="43"/>
      <c r="D1054" s="44"/>
      <c r="E1054" s="48"/>
      <c r="F1054" s="45"/>
    </row>
    <row r="1055" spans="2:6" s="8" customFormat="1" x14ac:dyDescent="0.5">
      <c r="C1055" s="43"/>
      <c r="D1055" s="44"/>
      <c r="E1055" s="48"/>
      <c r="F1055" s="45"/>
    </row>
    <row r="1056" spans="2:6" s="8" customFormat="1" x14ac:dyDescent="0.5">
      <c r="C1056" s="43"/>
      <c r="D1056" s="44"/>
      <c r="E1056" s="48"/>
      <c r="F1056" s="45"/>
    </row>
    <row r="1057" spans="3:6" s="8" customFormat="1" x14ac:dyDescent="0.5">
      <c r="C1057" s="43"/>
      <c r="D1057" s="44"/>
      <c r="E1057" s="48"/>
      <c r="F1057" s="45"/>
    </row>
    <row r="1058" spans="3:6" s="8" customFormat="1" x14ac:dyDescent="0.5">
      <c r="C1058" s="43"/>
      <c r="D1058" s="44"/>
      <c r="E1058" s="48"/>
      <c r="F1058" s="45"/>
    </row>
    <row r="1059" spans="3:6" s="8" customFormat="1" x14ac:dyDescent="0.5">
      <c r="C1059" s="43"/>
      <c r="D1059" s="44"/>
      <c r="E1059" s="48"/>
      <c r="F1059" s="45"/>
    </row>
    <row r="1060" spans="3:6" s="8" customFormat="1" x14ac:dyDescent="0.5">
      <c r="C1060" s="43"/>
      <c r="D1060" s="44"/>
      <c r="E1060" s="48"/>
      <c r="F1060" s="45"/>
    </row>
    <row r="1061" spans="3:6" s="8" customFormat="1" x14ac:dyDescent="0.5">
      <c r="C1061" s="43"/>
      <c r="D1061" s="44"/>
      <c r="E1061" s="48"/>
      <c r="F1061" s="45"/>
    </row>
    <row r="1062" spans="3:6" s="8" customFormat="1" x14ac:dyDescent="0.5">
      <c r="C1062" s="43"/>
      <c r="D1062" s="44"/>
      <c r="E1062" s="48"/>
      <c r="F1062" s="45"/>
    </row>
    <row r="1063" spans="3:6" s="8" customFormat="1" x14ac:dyDescent="0.5">
      <c r="C1063" s="43"/>
      <c r="D1063" s="44"/>
      <c r="E1063" s="48"/>
      <c r="F1063" s="45"/>
    </row>
    <row r="1064" spans="3:6" s="8" customFormat="1" x14ac:dyDescent="0.5">
      <c r="C1064" s="43"/>
      <c r="D1064" s="44"/>
      <c r="E1064" s="48"/>
      <c r="F1064" s="45"/>
    </row>
    <row r="1065" spans="3:6" s="8" customFormat="1" x14ac:dyDescent="0.5">
      <c r="C1065" s="43"/>
      <c r="D1065" s="44"/>
      <c r="E1065" s="48"/>
      <c r="F1065" s="45"/>
    </row>
    <row r="1066" spans="3:6" s="8" customFormat="1" x14ac:dyDescent="0.5">
      <c r="C1066" s="43"/>
      <c r="D1066" s="44"/>
      <c r="E1066" s="48"/>
      <c r="F1066" s="45"/>
    </row>
    <row r="1067" spans="3:6" s="8" customFormat="1" x14ac:dyDescent="0.5">
      <c r="C1067" s="43"/>
      <c r="D1067" s="44"/>
      <c r="E1067" s="48"/>
      <c r="F1067" s="45"/>
    </row>
    <row r="1068" spans="3:6" s="8" customFormat="1" x14ac:dyDescent="0.5">
      <c r="C1068" s="43"/>
      <c r="D1068" s="44"/>
      <c r="E1068" s="48"/>
      <c r="F1068" s="45"/>
    </row>
    <row r="1069" spans="3:6" s="8" customFormat="1" x14ac:dyDescent="0.5">
      <c r="C1069" s="43"/>
      <c r="D1069" s="44"/>
      <c r="E1069" s="48"/>
      <c r="F1069" s="45"/>
    </row>
  </sheetData>
  <sortState xmlns:xlrd2="http://schemas.microsoft.com/office/spreadsheetml/2017/richdata2" ref="A845:BJ994">
    <sortCondition ref="A845:A994"/>
  </sortState>
  <pageMargins left="0.7" right="0.7" top="0.75" bottom="0.75" header="0.3" footer="0.3"/>
  <pageSetup scale="70" fitToHeight="0" orientation="landscape" horizontalDpi="300" verticalDpi="300" r:id="rId1"/>
  <rowBreaks count="2" manualBreakCount="2">
    <brk id="972" max="5" man="1"/>
    <brk id="99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19C56-ED4D-4817-B0A0-C9CA469D8998}">
  <dimension ref="C2:G446"/>
  <sheetViews>
    <sheetView view="pageBreakPreview" zoomScale="60" zoomScaleNormal="100" workbookViewId="0">
      <selection activeCell="I991" sqref="I991"/>
    </sheetView>
  </sheetViews>
  <sheetFormatPr defaultRowHeight="14.25" x14ac:dyDescent="0.45"/>
  <cols>
    <col min="3" max="3" width="14.1328125" style="9" customWidth="1"/>
    <col min="4" max="4" width="34.796875" style="55" bestFit="1" customWidth="1"/>
    <col min="5" max="5" width="16.59765625" style="21" customWidth="1"/>
    <col min="7" max="7" width="13" bestFit="1" customWidth="1"/>
  </cols>
  <sheetData>
    <row r="2" spans="3:6" ht="17.649999999999999" x14ac:dyDescent="0.5">
      <c r="C2" s="2" t="s">
        <v>0</v>
      </c>
      <c r="D2" s="54"/>
      <c r="E2" s="18"/>
      <c r="F2" s="1"/>
    </row>
    <row r="3" spans="3:6" ht="17.649999999999999" x14ac:dyDescent="0.5">
      <c r="C3" s="2" t="s">
        <v>7</v>
      </c>
      <c r="D3" s="54"/>
      <c r="E3" s="18"/>
    </row>
    <row r="4" spans="3:6" ht="17.649999999999999" x14ac:dyDescent="0.5">
      <c r="C4" s="2" t="s">
        <v>8</v>
      </c>
      <c r="D4" s="54"/>
      <c r="E4" s="18"/>
    </row>
    <row r="5" spans="3:6" ht="17.25" x14ac:dyDescent="0.45">
      <c r="C5" s="92">
        <f>'Operating Expenses '!B5</f>
        <v>44104</v>
      </c>
    </row>
    <row r="7" spans="3:6" ht="15.4" x14ac:dyDescent="0.45">
      <c r="C7" s="10" t="s">
        <v>6</v>
      </c>
      <c r="D7" s="10" t="s">
        <v>9</v>
      </c>
      <c r="E7" s="19" t="s">
        <v>4</v>
      </c>
    </row>
    <row r="8" spans="3:6" ht="15.4" x14ac:dyDescent="0.45">
      <c r="C8" s="53">
        <v>43982</v>
      </c>
      <c r="D8" s="11" t="s">
        <v>160</v>
      </c>
      <c r="E8" s="20">
        <f>11709.92+6616.48</f>
        <v>18326.400000000001</v>
      </c>
    </row>
    <row r="9" spans="3:6" ht="15.4" x14ac:dyDescent="0.45">
      <c r="C9" s="53">
        <v>43982</v>
      </c>
      <c r="D9" s="11" t="s">
        <v>248</v>
      </c>
      <c r="E9" s="20">
        <f>2003.94+934.29</f>
        <v>2938.23</v>
      </c>
    </row>
    <row r="10" spans="3:6" ht="15.4" x14ac:dyDescent="0.45">
      <c r="C10" s="53">
        <v>43982</v>
      </c>
      <c r="D10" s="11" t="s">
        <v>259</v>
      </c>
      <c r="E10" s="20">
        <f>1254.24+670.86+20162.59+2393.61</f>
        <v>24481.3</v>
      </c>
    </row>
    <row r="11" spans="3:6" ht="15.4" x14ac:dyDescent="0.45">
      <c r="C11" s="53">
        <v>43979</v>
      </c>
      <c r="D11" s="11" t="s">
        <v>139</v>
      </c>
      <c r="E11" s="20">
        <f>215756+6465.53+80545.76</f>
        <v>302767.28999999998</v>
      </c>
    </row>
    <row r="12" spans="3:6" ht="15.4" x14ac:dyDescent="0.45">
      <c r="C12" s="53">
        <v>43921</v>
      </c>
      <c r="D12" s="11" t="s">
        <v>159</v>
      </c>
      <c r="E12" s="20">
        <v>1751337</v>
      </c>
    </row>
    <row r="13" spans="3:6" ht="15.4" x14ac:dyDescent="0.45">
      <c r="C13" s="53">
        <v>43951</v>
      </c>
      <c r="D13" s="11" t="s">
        <v>159</v>
      </c>
      <c r="E13" s="20">
        <v>3583940</v>
      </c>
    </row>
    <row r="14" spans="3:6" ht="15.4" x14ac:dyDescent="0.45">
      <c r="C14" s="53">
        <v>43982</v>
      </c>
      <c r="D14" s="11" t="s">
        <v>159</v>
      </c>
      <c r="E14" s="20">
        <f>87713.18+4286.6+36191.41+3511597</f>
        <v>3639788.19</v>
      </c>
    </row>
    <row r="15" spans="3:6" ht="15.75" thickBot="1" x14ac:dyDescent="0.5">
      <c r="C15" s="73"/>
      <c r="D15" s="71" t="s">
        <v>682</v>
      </c>
      <c r="E15" s="72">
        <f>SUM(E8:E14)</f>
        <v>9323578.4100000001</v>
      </c>
    </row>
    <row r="16" spans="3:6" ht="15.4" x14ac:dyDescent="0.45">
      <c r="D16" s="61"/>
      <c r="E16" s="20"/>
    </row>
    <row r="17" spans="3:7" ht="15.4" x14ac:dyDescent="0.45">
      <c r="C17" s="10" t="s">
        <v>6</v>
      </c>
      <c r="D17" s="10" t="s">
        <v>9</v>
      </c>
      <c r="E17" s="19" t="s">
        <v>4</v>
      </c>
    </row>
    <row r="18" spans="3:7" ht="15.4" x14ac:dyDescent="0.45">
      <c r="C18" s="53">
        <v>44012</v>
      </c>
      <c r="D18" s="11" t="s">
        <v>160</v>
      </c>
      <c r="E18" s="20">
        <v>5851.31</v>
      </c>
    </row>
    <row r="19" spans="3:7" ht="15.4" x14ac:dyDescent="0.45">
      <c r="C19" s="53">
        <v>44012</v>
      </c>
      <c r="D19" s="11" t="s">
        <v>668</v>
      </c>
      <c r="E19" s="20">
        <v>3762.68</v>
      </c>
    </row>
    <row r="20" spans="3:7" ht="15.4" x14ac:dyDescent="0.45">
      <c r="C20" s="53">
        <v>44012</v>
      </c>
      <c r="D20" s="11" t="s">
        <v>249</v>
      </c>
      <c r="E20" s="20">
        <v>202647.03</v>
      </c>
    </row>
    <row r="21" spans="3:7" ht="15.4" x14ac:dyDescent="0.45">
      <c r="C21" s="53">
        <v>44012</v>
      </c>
      <c r="D21" s="11" t="s">
        <v>259</v>
      </c>
      <c r="E21" s="20">
        <f>13623.37+18142.82+1347.37</f>
        <v>33113.560000000005</v>
      </c>
    </row>
    <row r="22" spans="3:7" ht="15.4" x14ac:dyDescent="0.45">
      <c r="C22" s="53">
        <v>44012</v>
      </c>
      <c r="D22" s="11" t="s">
        <v>139</v>
      </c>
      <c r="E22" s="20">
        <f>115890.48+3557916</f>
        <v>3673806.48</v>
      </c>
    </row>
    <row r="23" spans="3:7" ht="15.4" x14ac:dyDescent="0.45">
      <c r="C23" s="53">
        <v>44012</v>
      </c>
      <c r="D23" s="11" t="s">
        <v>159</v>
      </c>
      <c r="E23" s="20">
        <f>704404.25</f>
        <v>704404.25</v>
      </c>
    </row>
    <row r="24" spans="3:7" ht="15.75" thickBot="1" x14ac:dyDescent="0.5">
      <c r="D24" s="71" t="s">
        <v>681</v>
      </c>
      <c r="E24" s="72">
        <f>SUM(E18:E23)</f>
        <v>4623585.3100000005</v>
      </c>
    </row>
    <row r="25" spans="3:7" ht="15.4" x14ac:dyDescent="0.45">
      <c r="D25" s="61"/>
      <c r="E25" s="20"/>
    </row>
    <row r="26" spans="3:7" ht="15.4" x14ac:dyDescent="0.45">
      <c r="C26" s="10" t="s">
        <v>6</v>
      </c>
      <c r="D26" s="10" t="s">
        <v>9</v>
      </c>
      <c r="E26" s="19" t="s">
        <v>4</v>
      </c>
    </row>
    <row r="27" spans="3:7" ht="14.65" customHeight="1" x14ac:dyDescent="0.45">
      <c r="C27" s="53">
        <v>44043</v>
      </c>
      <c r="D27" s="11" t="s">
        <v>684</v>
      </c>
      <c r="E27" s="20">
        <v>16362.8</v>
      </c>
    </row>
    <row r="28" spans="3:7" ht="15.4" x14ac:dyDescent="0.45">
      <c r="C28" s="53">
        <v>44043</v>
      </c>
      <c r="D28" s="11" t="s">
        <v>668</v>
      </c>
      <c r="E28" s="20">
        <v>20955.21</v>
      </c>
    </row>
    <row r="29" spans="3:7" ht="15.4" x14ac:dyDescent="0.45">
      <c r="C29" s="53">
        <v>44043</v>
      </c>
      <c r="D29" s="11" t="s">
        <v>685</v>
      </c>
      <c r="E29" s="20">
        <f>356660.61-308736.24</f>
        <v>47924.369999999995</v>
      </c>
    </row>
    <row r="30" spans="3:7" ht="15.4" x14ac:dyDescent="0.45">
      <c r="C30" s="53">
        <v>44043</v>
      </c>
      <c r="D30" s="11" t="s">
        <v>683</v>
      </c>
      <c r="E30" s="20">
        <v>104397.98</v>
      </c>
    </row>
    <row r="31" spans="3:7" ht="15.4" x14ac:dyDescent="0.45">
      <c r="C31" s="53">
        <v>44043</v>
      </c>
      <c r="D31" s="11" t="s">
        <v>324</v>
      </c>
      <c r="E31" s="20">
        <v>2820.33</v>
      </c>
    </row>
    <row r="32" spans="3:7" ht="15.4" hidden="1" x14ac:dyDescent="0.45">
      <c r="C32" s="53">
        <v>44043</v>
      </c>
      <c r="D32" s="11" t="s">
        <v>885</v>
      </c>
      <c r="E32" s="20">
        <f>3229.5-3229.5</f>
        <v>0</v>
      </c>
      <c r="G32" s="20"/>
    </row>
    <row r="33" spans="3:7" ht="15.4" x14ac:dyDescent="0.45">
      <c r="C33" s="53">
        <v>44043</v>
      </c>
      <c r="D33" s="11" t="s">
        <v>686</v>
      </c>
      <c r="E33" s="20">
        <v>10334.4</v>
      </c>
      <c r="G33" s="98"/>
    </row>
    <row r="34" spans="3:7" ht="15.4" x14ac:dyDescent="0.45">
      <c r="C34" s="53">
        <v>44043</v>
      </c>
      <c r="D34" s="11" t="s">
        <v>259</v>
      </c>
      <c r="E34" s="70">
        <f>25309.42+5248.35+11167.19-151.69</f>
        <v>41573.269999999997</v>
      </c>
    </row>
    <row r="35" spans="3:7" ht="15.4" x14ac:dyDescent="0.45">
      <c r="C35" s="53">
        <v>44043</v>
      </c>
      <c r="D35" s="11" t="s">
        <v>252</v>
      </c>
      <c r="E35" s="70">
        <v>1886.35</v>
      </c>
    </row>
    <row r="36" spans="3:7" ht="15.4" x14ac:dyDescent="0.45">
      <c r="C36" s="53">
        <v>44043</v>
      </c>
      <c r="D36" s="11" t="s">
        <v>886</v>
      </c>
      <c r="E36" s="70">
        <v>511.47</v>
      </c>
    </row>
    <row r="37" spans="3:7" ht="15.4" x14ac:dyDescent="0.45">
      <c r="C37" s="53">
        <v>44043</v>
      </c>
      <c r="D37" s="11" t="s">
        <v>139</v>
      </c>
      <c r="E37" s="70">
        <v>556305.32999999996</v>
      </c>
    </row>
    <row r="38" spans="3:7" ht="15.4" x14ac:dyDescent="0.45">
      <c r="C38" s="53">
        <v>44043</v>
      </c>
      <c r="D38" s="11" t="s">
        <v>159</v>
      </c>
      <c r="E38" s="70">
        <f>999041.3+2229464-1108579.7</f>
        <v>2119925.5999999996</v>
      </c>
    </row>
    <row r="39" spans="3:7" ht="15.4" x14ac:dyDescent="0.45">
      <c r="C39" s="53">
        <v>44043</v>
      </c>
      <c r="D39" s="11" t="s">
        <v>687</v>
      </c>
      <c r="E39" s="70">
        <v>6563.35</v>
      </c>
    </row>
    <row r="40" spans="3:7" ht="15.4" x14ac:dyDescent="0.45">
      <c r="C40" s="53">
        <v>44043</v>
      </c>
      <c r="D40" s="11" t="s">
        <v>887</v>
      </c>
      <c r="E40" s="70">
        <v>284864.56</v>
      </c>
    </row>
    <row r="41" spans="3:7" ht="15.75" thickBot="1" x14ac:dyDescent="0.5">
      <c r="D41" s="71" t="s">
        <v>688</v>
      </c>
      <c r="E41" s="72">
        <f>SUM(E27:E40)</f>
        <v>3214425.0199999996</v>
      </c>
    </row>
    <row r="42" spans="3:7" ht="15.4" x14ac:dyDescent="0.45">
      <c r="D42" s="71"/>
      <c r="E42" s="91"/>
    </row>
    <row r="43" spans="3:7" ht="15.4" x14ac:dyDescent="0.45">
      <c r="D43" s="71"/>
      <c r="E43" s="91"/>
    </row>
    <row r="44" spans="3:7" ht="15.4" x14ac:dyDescent="0.45">
      <c r="C44" s="10" t="s">
        <v>6</v>
      </c>
      <c r="D44" s="10" t="s">
        <v>9</v>
      </c>
      <c r="E44" s="19" t="s">
        <v>4</v>
      </c>
    </row>
    <row r="45" spans="3:7" ht="15.4" x14ac:dyDescent="0.45">
      <c r="C45" s="87">
        <v>44074</v>
      </c>
      <c r="D45" s="88" t="s">
        <v>160</v>
      </c>
      <c r="E45" s="20">
        <f>40805.66+379.32</f>
        <v>41184.980000000003</v>
      </c>
    </row>
    <row r="46" spans="3:7" ht="15.4" x14ac:dyDescent="0.45">
      <c r="C46" s="87">
        <v>44074</v>
      </c>
      <c r="D46" s="88" t="s">
        <v>668</v>
      </c>
      <c r="E46" s="20">
        <v>89605.82</v>
      </c>
    </row>
    <row r="47" spans="3:7" ht="15.4" x14ac:dyDescent="0.45">
      <c r="C47" s="87">
        <v>44074</v>
      </c>
      <c r="D47" s="88" t="s">
        <v>683</v>
      </c>
      <c r="E47" s="20">
        <v>22606</v>
      </c>
    </row>
    <row r="48" spans="3:7" ht="15.4" x14ac:dyDescent="0.45">
      <c r="C48" s="87">
        <v>44074</v>
      </c>
      <c r="D48" s="88" t="s">
        <v>324</v>
      </c>
      <c r="E48" s="20">
        <v>4515.8999999999996</v>
      </c>
    </row>
    <row r="49" spans="3:5" ht="15.4" x14ac:dyDescent="0.45">
      <c r="C49" s="87">
        <v>44074</v>
      </c>
      <c r="D49" s="88" t="s">
        <v>686</v>
      </c>
      <c r="E49" s="20">
        <v>30974.91</v>
      </c>
    </row>
    <row r="50" spans="3:5" ht="15.4" x14ac:dyDescent="0.45">
      <c r="C50" s="87">
        <v>44074</v>
      </c>
      <c r="D50" s="88" t="s">
        <v>259</v>
      </c>
      <c r="E50" s="70">
        <f>16363.68+25026.04+2748.92</f>
        <v>44138.64</v>
      </c>
    </row>
    <row r="51" spans="3:5" ht="15.4" x14ac:dyDescent="0.45">
      <c r="C51" s="87">
        <v>44074</v>
      </c>
      <c r="D51" s="86" t="s">
        <v>258</v>
      </c>
      <c r="E51" s="70">
        <v>298.3</v>
      </c>
    </row>
    <row r="52" spans="3:5" ht="15.4" x14ac:dyDescent="0.45">
      <c r="C52" s="87">
        <v>44074</v>
      </c>
      <c r="D52" s="86" t="s">
        <v>249</v>
      </c>
      <c r="E52" s="70">
        <v>15852.37</v>
      </c>
    </row>
    <row r="53" spans="3:5" ht="15.4" x14ac:dyDescent="0.45">
      <c r="C53" s="87">
        <v>44074</v>
      </c>
      <c r="D53" s="88" t="s">
        <v>250</v>
      </c>
      <c r="E53" s="70">
        <v>2700.21</v>
      </c>
    </row>
    <row r="54" spans="3:5" ht="15.4" x14ac:dyDescent="0.45">
      <c r="C54" s="87">
        <v>44074</v>
      </c>
      <c r="D54" s="88" t="s">
        <v>159</v>
      </c>
      <c r="E54" s="70">
        <v>24574.59</v>
      </c>
    </row>
    <row r="55" spans="3:5" ht="15.4" x14ac:dyDescent="0.45">
      <c r="C55" s="87">
        <v>44074</v>
      </c>
      <c r="D55" s="11" t="s">
        <v>887</v>
      </c>
      <c r="E55" s="70">
        <v>61322.080000000002</v>
      </c>
    </row>
    <row r="56" spans="3:5" ht="15.4" x14ac:dyDescent="0.45">
      <c r="C56" s="87">
        <v>44074</v>
      </c>
      <c r="D56" s="88" t="s">
        <v>139</v>
      </c>
      <c r="E56" s="70">
        <v>350166.41</v>
      </c>
    </row>
    <row r="57" spans="3:5" ht="15.75" thickBot="1" x14ac:dyDescent="0.5">
      <c r="D57" s="71" t="s">
        <v>1048</v>
      </c>
      <c r="E57" s="72">
        <f>SUM(E45:E56)</f>
        <v>687940.21</v>
      </c>
    </row>
    <row r="58" spans="3:5" x14ac:dyDescent="0.45">
      <c r="E58"/>
    </row>
    <row r="60" spans="3:5" ht="15.4" x14ac:dyDescent="0.45">
      <c r="C60" s="10" t="s">
        <v>6</v>
      </c>
      <c r="D60" s="10" t="s">
        <v>9</v>
      </c>
      <c r="E60" s="19" t="s">
        <v>4</v>
      </c>
    </row>
    <row r="61" spans="3:5" ht="15.4" x14ac:dyDescent="0.45">
      <c r="C61" s="87">
        <v>44104</v>
      </c>
      <c r="D61" s="88" t="s">
        <v>160</v>
      </c>
      <c r="E61" s="20">
        <v>2035.75</v>
      </c>
    </row>
    <row r="62" spans="3:5" ht="15.4" x14ac:dyDescent="0.45">
      <c r="C62" s="87">
        <v>44104</v>
      </c>
      <c r="D62" s="88" t="s">
        <v>668</v>
      </c>
      <c r="E62" s="20">
        <v>16910.89</v>
      </c>
    </row>
    <row r="63" spans="3:5" ht="15.4" x14ac:dyDescent="0.45">
      <c r="C63" s="87">
        <v>44104</v>
      </c>
      <c r="D63" s="88" t="s">
        <v>684</v>
      </c>
      <c r="E63" s="20">
        <v>39600.120000000003</v>
      </c>
    </row>
    <row r="64" spans="3:5" ht="15.4" x14ac:dyDescent="0.45">
      <c r="C64" s="87">
        <v>44104</v>
      </c>
      <c r="D64" s="88" t="s">
        <v>1288</v>
      </c>
      <c r="E64" s="20">
        <v>1493.78</v>
      </c>
    </row>
    <row r="65" spans="3:5" ht="15.4" hidden="1" x14ac:dyDescent="0.45">
      <c r="C65" s="87">
        <v>44104</v>
      </c>
      <c r="D65" s="88" t="s">
        <v>1289</v>
      </c>
      <c r="E65" s="21">
        <f>-3229.5+3229.5</f>
        <v>0</v>
      </c>
    </row>
    <row r="66" spans="3:5" ht="15.4" x14ac:dyDescent="0.45">
      <c r="C66" s="87">
        <v>44104</v>
      </c>
      <c r="D66" s="88" t="s">
        <v>683</v>
      </c>
      <c r="E66" s="20">
        <v>40781.06</v>
      </c>
    </row>
    <row r="67" spans="3:5" ht="15.4" x14ac:dyDescent="0.45">
      <c r="C67" s="87">
        <v>44104</v>
      </c>
      <c r="D67" s="88" t="s">
        <v>324</v>
      </c>
      <c r="E67" s="20">
        <v>17357.849999999999</v>
      </c>
    </row>
    <row r="68" spans="3:5" ht="15.4" x14ac:dyDescent="0.45">
      <c r="C68" s="87">
        <v>44104</v>
      </c>
      <c r="D68" s="88" t="s">
        <v>686</v>
      </c>
      <c r="E68" s="20">
        <v>27351</v>
      </c>
    </row>
    <row r="69" spans="3:5" ht="15.4" x14ac:dyDescent="0.45">
      <c r="C69" s="87">
        <v>44104</v>
      </c>
      <c r="D69" s="88" t="s">
        <v>259</v>
      </c>
      <c r="E69" s="20">
        <f>28978.66+32791.54+2381.5</f>
        <v>64151.7</v>
      </c>
    </row>
    <row r="70" spans="3:5" ht="15.4" x14ac:dyDescent="0.45">
      <c r="C70" s="87">
        <v>44104</v>
      </c>
      <c r="D70" s="86" t="s">
        <v>258</v>
      </c>
      <c r="E70" s="20">
        <v>2484.94</v>
      </c>
    </row>
    <row r="71" spans="3:5" ht="15.4" x14ac:dyDescent="0.45">
      <c r="C71" s="87">
        <v>44104</v>
      </c>
      <c r="D71" s="88" t="s">
        <v>159</v>
      </c>
      <c r="E71" s="20">
        <f>13546762.19-14634254+1108579.7</f>
        <v>21087.889999999432</v>
      </c>
    </row>
    <row r="72" spans="3:5" ht="15.4" x14ac:dyDescent="0.45">
      <c r="C72" s="87">
        <v>44104</v>
      </c>
      <c r="D72" s="88" t="s">
        <v>887</v>
      </c>
      <c r="E72" s="20">
        <v>95444.44</v>
      </c>
    </row>
    <row r="73" spans="3:5" ht="15.4" x14ac:dyDescent="0.45">
      <c r="C73" s="87">
        <v>44104</v>
      </c>
      <c r="D73" s="88" t="s">
        <v>139</v>
      </c>
      <c r="E73" s="20">
        <v>352964.86</v>
      </c>
    </row>
    <row r="74" spans="3:5" ht="15.75" thickBot="1" x14ac:dyDescent="0.5">
      <c r="D74" s="71" t="s">
        <v>1291</v>
      </c>
      <c r="E74" s="72">
        <f>SUM(E61:E73)</f>
        <v>681664.27999999945</v>
      </c>
    </row>
    <row r="75" spans="3:5" x14ac:dyDescent="0.45">
      <c r="E75"/>
    </row>
    <row r="76" spans="3:5" ht="15.75" thickBot="1" x14ac:dyDescent="0.5">
      <c r="D76" s="74" t="s">
        <v>689</v>
      </c>
      <c r="E76" s="75">
        <f>E15+E24+E41+E57+E74</f>
        <v>18531193.230000004</v>
      </c>
    </row>
    <row r="77" spans="3:5" ht="14.65" thickTop="1" x14ac:dyDescent="0.45">
      <c r="E77"/>
    </row>
    <row r="78" spans="3:5" x14ac:dyDescent="0.45">
      <c r="E78"/>
    </row>
    <row r="79" spans="3:5" x14ac:dyDescent="0.45">
      <c r="E79"/>
    </row>
    <row r="80" spans="3:5" x14ac:dyDescent="0.45">
      <c r="E80"/>
    </row>
    <row r="81" spans="5:5" x14ac:dyDescent="0.45">
      <c r="E81"/>
    </row>
    <row r="82" spans="5:5" x14ac:dyDescent="0.45">
      <c r="E82"/>
    </row>
    <row r="83" spans="5:5" x14ac:dyDescent="0.45">
      <c r="E83"/>
    </row>
    <row r="84" spans="5:5" x14ac:dyDescent="0.45">
      <c r="E84"/>
    </row>
    <row r="85" spans="5:5" x14ac:dyDescent="0.45">
      <c r="E85"/>
    </row>
    <row r="86" spans="5:5" x14ac:dyDescent="0.45">
      <c r="E86"/>
    </row>
    <row r="87" spans="5:5" x14ac:dyDescent="0.45">
      <c r="E87"/>
    </row>
    <row r="88" spans="5:5" x14ac:dyDescent="0.45">
      <c r="E88"/>
    </row>
    <row r="89" spans="5:5" x14ac:dyDescent="0.45">
      <c r="E89"/>
    </row>
    <row r="90" spans="5:5" x14ac:dyDescent="0.45">
      <c r="E90"/>
    </row>
    <row r="91" spans="5:5" x14ac:dyDescent="0.45">
      <c r="E91"/>
    </row>
    <row r="92" spans="5:5" x14ac:dyDescent="0.45">
      <c r="E92"/>
    </row>
    <row r="93" spans="5:5" x14ac:dyDescent="0.45">
      <c r="E93"/>
    </row>
    <row r="94" spans="5:5" x14ac:dyDescent="0.45">
      <c r="E94"/>
    </row>
    <row r="95" spans="5:5" x14ac:dyDescent="0.45">
      <c r="E95"/>
    </row>
    <row r="96" spans="5:5" x14ac:dyDescent="0.45">
      <c r="E96"/>
    </row>
    <row r="97" spans="5:5" x14ac:dyDescent="0.45">
      <c r="E97"/>
    </row>
    <row r="98" spans="5:5" x14ac:dyDescent="0.45">
      <c r="E98"/>
    </row>
    <row r="99" spans="5:5" x14ac:dyDescent="0.45">
      <c r="E99"/>
    </row>
    <row r="100" spans="5:5" x14ac:dyDescent="0.45">
      <c r="E100"/>
    </row>
    <row r="101" spans="5:5" x14ac:dyDescent="0.45">
      <c r="E101"/>
    </row>
    <row r="102" spans="5:5" x14ac:dyDescent="0.45">
      <c r="E102"/>
    </row>
    <row r="103" spans="5:5" x14ac:dyDescent="0.45">
      <c r="E103"/>
    </row>
    <row r="104" spans="5:5" x14ac:dyDescent="0.45">
      <c r="E104"/>
    </row>
    <row r="105" spans="5:5" x14ac:dyDescent="0.45">
      <c r="E105"/>
    </row>
    <row r="106" spans="5:5" x14ac:dyDescent="0.45">
      <c r="E106"/>
    </row>
    <row r="107" spans="5:5" x14ac:dyDescent="0.45">
      <c r="E107"/>
    </row>
    <row r="108" spans="5:5" x14ac:dyDescent="0.45">
      <c r="E108"/>
    </row>
    <row r="109" spans="5:5" x14ac:dyDescent="0.45">
      <c r="E109"/>
    </row>
    <row r="110" spans="5:5" x14ac:dyDescent="0.45">
      <c r="E110"/>
    </row>
    <row r="111" spans="5:5" x14ac:dyDescent="0.45">
      <c r="E111"/>
    </row>
    <row r="112" spans="5:5" x14ac:dyDescent="0.45">
      <c r="E112"/>
    </row>
    <row r="113" spans="5:5" x14ac:dyDescent="0.45">
      <c r="E113"/>
    </row>
    <row r="114" spans="5:5" x14ac:dyDescent="0.45">
      <c r="E114"/>
    </row>
    <row r="115" spans="5:5" x14ac:dyDescent="0.45">
      <c r="E115"/>
    </row>
    <row r="116" spans="5:5" x14ac:dyDescent="0.45">
      <c r="E116"/>
    </row>
    <row r="117" spans="5:5" x14ac:dyDescent="0.45">
      <c r="E117"/>
    </row>
    <row r="118" spans="5:5" x14ac:dyDescent="0.45">
      <c r="E118"/>
    </row>
    <row r="119" spans="5:5" x14ac:dyDescent="0.45">
      <c r="E119"/>
    </row>
    <row r="120" spans="5:5" x14ac:dyDescent="0.45">
      <c r="E120"/>
    </row>
    <row r="121" spans="5:5" x14ac:dyDescent="0.45">
      <c r="E121"/>
    </row>
    <row r="122" spans="5:5" x14ac:dyDescent="0.45">
      <c r="E122"/>
    </row>
    <row r="123" spans="5:5" x14ac:dyDescent="0.45">
      <c r="E123"/>
    </row>
    <row r="124" spans="5:5" x14ac:dyDescent="0.45">
      <c r="E124"/>
    </row>
    <row r="125" spans="5:5" x14ac:dyDescent="0.45">
      <c r="E125"/>
    </row>
    <row r="126" spans="5:5" x14ac:dyDescent="0.45">
      <c r="E126"/>
    </row>
    <row r="127" spans="5:5" x14ac:dyDescent="0.45">
      <c r="E127"/>
    </row>
    <row r="128" spans="5:5" x14ac:dyDescent="0.45">
      <c r="E128"/>
    </row>
    <row r="129" spans="5:5" x14ac:dyDescent="0.45">
      <c r="E129"/>
    </row>
    <row r="130" spans="5:5" x14ac:dyDescent="0.45">
      <c r="E130"/>
    </row>
    <row r="131" spans="5:5" x14ac:dyDescent="0.45">
      <c r="E131"/>
    </row>
    <row r="132" spans="5:5" x14ac:dyDescent="0.45">
      <c r="E132"/>
    </row>
    <row r="133" spans="5:5" x14ac:dyDescent="0.45">
      <c r="E133"/>
    </row>
    <row r="134" spans="5:5" x14ac:dyDescent="0.45">
      <c r="E134"/>
    </row>
    <row r="135" spans="5:5" x14ac:dyDescent="0.45">
      <c r="E135"/>
    </row>
    <row r="136" spans="5:5" x14ac:dyDescent="0.45">
      <c r="E136"/>
    </row>
    <row r="137" spans="5:5" x14ac:dyDescent="0.45">
      <c r="E137"/>
    </row>
    <row r="138" spans="5:5" x14ac:dyDescent="0.45">
      <c r="E138"/>
    </row>
    <row r="139" spans="5:5" x14ac:dyDescent="0.45">
      <c r="E139"/>
    </row>
    <row r="140" spans="5:5" x14ac:dyDescent="0.45">
      <c r="E140"/>
    </row>
    <row r="141" spans="5:5" x14ac:dyDescent="0.45">
      <c r="E141"/>
    </row>
    <row r="142" spans="5:5" x14ac:dyDescent="0.45">
      <c r="E142"/>
    </row>
    <row r="143" spans="5:5" x14ac:dyDescent="0.45">
      <c r="E143"/>
    </row>
    <row r="144" spans="5:5" x14ac:dyDescent="0.45">
      <c r="E144"/>
    </row>
    <row r="145" spans="5:5" x14ac:dyDescent="0.45">
      <c r="E145"/>
    </row>
    <row r="146" spans="5:5" x14ac:dyDescent="0.45">
      <c r="E146"/>
    </row>
    <row r="147" spans="5:5" x14ac:dyDescent="0.45">
      <c r="E147"/>
    </row>
    <row r="148" spans="5:5" x14ac:dyDescent="0.45">
      <c r="E148"/>
    </row>
    <row r="149" spans="5:5" x14ac:dyDescent="0.45">
      <c r="E149"/>
    </row>
    <row r="150" spans="5:5" x14ac:dyDescent="0.45">
      <c r="E150"/>
    </row>
    <row r="151" spans="5:5" x14ac:dyDescent="0.45">
      <c r="E151"/>
    </row>
    <row r="152" spans="5:5" x14ac:dyDescent="0.45">
      <c r="E152"/>
    </row>
    <row r="153" spans="5:5" x14ac:dyDescent="0.45">
      <c r="E153"/>
    </row>
    <row r="154" spans="5:5" x14ac:dyDescent="0.45">
      <c r="E154"/>
    </row>
    <row r="155" spans="5:5" x14ac:dyDescent="0.45">
      <c r="E155"/>
    </row>
    <row r="156" spans="5:5" x14ac:dyDescent="0.45">
      <c r="E156"/>
    </row>
    <row r="157" spans="5:5" x14ac:dyDescent="0.45">
      <c r="E157"/>
    </row>
    <row r="158" spans="5:5" x14ac:dyDescent="0.45">
      <c r="E158"/>
    </row>
    <row r="159" spans="5:5" x14ac:dyDescent="0.45">
      <c r="E159"/>
    </row>
    <row r="160" spans="5:5" x14ac:dyDescent="0.45">
      <c r="E160"/>
    </row>
    <row r="161" spans="5:5" x14ac:dyDescent="0.45">
      <c r="E161"/>
    </row>
    <row r="162" spans="5:5" x14ac:dyDescent="0.45">
      <c r="E162"/>
    </row>
    <row r="163" spans="5:5" x14ac:dyDescent="0.45">
      <c r="E163"/>
    </row>
    <row r="164" spans="5:5" x14ac:dyDescent="0.45">
      <c r="E164"/>
    </row>
    <row r="165" spans="5:5" x14ac:dyDescent="0.45">
      <c r="E165"/>
    </row>
    <row r="166" spans="5:5" x14ac:dyDescent="0.45">
      <c r="E166"/>
    </row>
    <row r="167" spans="5:5" x14ac:dyDescent="0.45">
      <c r="E167"/>
    </row>
    <row r="168" spans="5:5" x14ac:dyDescent="0.45">
      <c r="E168"/>
    </row>
    <row r="169" spans="5:5" x14ac:dyDescent="0.45">
      <c r="E169"/>
    </row>
    <row r="170" spans="5:5" x14ac:dyDescent="0.45">
      <c r="E170"/>
    </row>
    <row r="171" spans="5:5" x14ac:dyDescent="0.45">
      <c r="E171"/>
    </row>
    <row r="172" spans="5:5" x14ac:dyDescent="0.45">
      <c r="E172"/>
    </row>
    <row r="173" spans="5:5" x14ac:dyDescent="0.45">
      <c r="E173"/>
    </row>
    <row r="174" spans="5:5" x14ac:dyDescent="0.45">
      <c r="E174"/>
    </row>
    <row r="175" spans="5:5" x14ac:dyDescent="0.45">
      <c r="E175"/>
    </row>
    <row r="176" spans="5:5" x14ac:dyDescent="0.45">
      <c r="E176"/>
    </row>
    <row r="177" spans="5:5" x14ac:dyDescent="0.45">
      <c r="E177"/>
    </row>
    <row r="178" spans="5:5" x14ac:dyDescent="0.45">
      <c r="E178"/>
    </row>
    <row r="179" spans="5:5" x14ac:dyDescent="0.45">
      <c r="E179"/>
    </row>
    <row r="180" spans="5:5" x14ac:dyDescent="0.45">
      <c r="E180"/>
    </row>
    <row r="181" spans="5:5" x14ac:dyDescent="0.45">
      <c r="E181"/>
    </row>
    <row r="182" spans="5:5" x14ac:dyDescent="0.45">
      <c r="E182"/>
    </row>
    <row r="183" spans="5:5" x14ac:dyDescent="0.45">
      <c r="E183"/>
    </row>
    <row r="184" spans="5:5" x14ac:dyDescent="0.45">
      <c r="E184"/>
    </row>
    <row r="185" spans="5:5" x14ac:dyDescent="0.45">
      <c r="E185"/>
    </row>
    <row r="186" spans="5:5" x14ac:dyDescent="0.45">
      <c r="E186"/>
    </row>
    <row r="187" spans="5:5" x14ac:dyDescent="0.45">
      <c r="E187"/>
    </row>
    <row r="188" spans="5:5" x14ac:dyDescent="0.45">
      <c r="E188"/>
    </row>
    <row r="189" spans="5:5" x14ac:dyDescent="0.45">
      <c r="E189"/>
    </row>
    <row r="190" spans="5:5" x14ac:dyDescent="0.45">
      <c r="E190"/>
    </row>
    <row r="191" spans="5:5" x14ac:dyDescent="0.45">
      <c r="E191"/>
    </row>
    <row r="192" spans="5:5" x14ac:dyDescent="0.45">
      <c r="E192"/>
    </row>
    <row r="193" spans="5:5" x14ac:dyDescent="0.45">
      <c r="E193"/>
    </row>
    <row r="194" spans="5:5" x14ac:dyDescent="0.45">
      <c r="E194"/>
    </row>
    <row r="195" spans="5:5" x14ac:dyDescent="0.45">
      <c r="E195"/>
    </row>
    <row r="196" spans="5:5" x14ac:dyDescent="0.45">
      <c r="E196"/>
    </row>
    <row r="197" spans="5:5" x14ac:dyDescent="0.45">
      <c r="E197"/>
    </row>
    <row r="198" spans="5:5" x14ac:dyDescent="0.45">
      <c r="E198"/>
    </row>
    <row r="199" spans="5:5" x14ac:dyDescent="0.45">
      <c r="E199"/>
    </row>
    <row r="200" spans="5:5" x14ac:dyDescent="0.45">
      <c r="E200"/>
    </row>
    <row r="201" spans="5:5" x14ac:dyDescent="0.45">
      <c r="E201"/>
    </row>
    <row r="202" spans="5:5" x14ac:dyDescent="0.45">
      <c r="E202"/>
    </row>
    <row r="203" spans="5:5" x14ac:dyDescent="0.45">
      <c r="E203"/>
    </row>
    <row r="204" spans="5:5" x14ac:dyDescent="0.45">
      <c r="E204"/>
    </row>
    <row r="205" spans="5:5" x14ac:dyDescent="0.45">
      <c r="E205"/>
    </row>
    <row r="206" spans="5:5" x14ac:dyDescent="0.45">
      <c r="E206"/>
    </row>
    <row r="207" spans="5:5" x14ac:dyDescent="0.45">
      <c r="E207"/>
    </row>
    <row r="208" spans="5:5" x14ac:dyDescent="0.45">
      <c r="E208"/>
    </row>
    <row r="209" spans="5:5" x14ac:dyDescent="0.45">
      <c r="E209"/>
    </row>
    <row r="210" spans="5:5" x14ac:dyDescent="0.45">
      <c r="E210"/>
    </row>
    <row r="211" spans="5:5" x14ac:dyDescent="0.45">
      <c r="E211"/>
    </row>
    <row r="212" spans="5:5" x14ac:dyDescent="0.45">
      <c r="E212"/>
    </row>
    <row r="213" spans="5:5" x14ac:dyDescent="0.45">
      <c r="E213"/>
    </row>
    <row r="214" spans="5:5" x14ac:dyDescent="0.45">
      <c r="E214"/>
    </row>
    <row r="215" spans="5:5" x14ac:dyDescent="0.45">
      <c r="E215"/>
    </row>
    <row r="216" spans="5:5" x14ac:dyDescent="0.45">
      <c r="E216"/>
    </row>
    <row r="217" spans="5:5" x14ac:dyDescent="0.45">
      <c r="E217"/>
    </row>
    <row r="218" spans="5:5" x14ac:dyDescent="0.45">
      <c r="E218"/>
    </row>
    <row r="219" spans="5:5" x14ac:dyDescent="0.45">
      <c r="E219"/>
    </row>
    <row r="220" spans="5:5" x14ac:dyDescent="0.45">
      <c r="E220"/>
    </row>
    <row r="221" spans="5:5" x14ac:dyDescent="0.45">
      <c r="E221"/>
    </row>
    <row r="222" spans="5:5" x14ac:dyDescent="0.45">
      <c r="E222"/>
    </row>
    <row r="223" spans="5:5" x14ac:dyDescent="0.45">
      <c r="E223"/>
    </row>
    <row r="224" spans="5:5" x14ac:dyDescent="0.45">
      <c r="E224"/>
    </row>
    <row r="225" spans="5:5" x14ac:dyDescent="0.45">
      <c r="E225"/>
    </row>
    <row r="226" spans="5:5" x14ac:dyDescent="0.45">
      <c r="E226"/>
    </row>
    <row r="227" spans="5:5" x14ac:dyDescent="0.45">
      <c r="E227"/>
    </row>
    <row r="228" spans="5:5" x14ac:dyDescent="0.45">
      <c r="E228"/>
    </row>
    <row r="229" spans="5:5" x14ac:dyDescent="0.45">
      <c r="E229"/>
    </row>
    <row r="230" spans="5:5" x14ac:dyDescent="0.45">
      <c r="E230"/>
    </row>
    <row r="231" spans="5:5" x14ac:dyDescent="0.45">
      <c r="E231"/>
    </row>
    <row r="232" spans="5:5" x14ac:dyDescent="0.45">
      <c r="E232"/>
    </row>
    <row r="233" spans="5:5" x14ac:dyDescent="0.45">
      <c r="E233"/>
    </row>
    <row r="234" spans="5:5" x14ac:dyDescent="0.45">
      <c r="E234"/>
    </row>
    <row r="235" spans="5:5" x14ac:dyDescent="0.45">
      <c r="E235"/>
    </row>
    <row r="236" spans="5:5" x14ac:dyDescent="0.45">
      <c r="E236"/>
    </row>
    <row r="237" spans="5:5" x14ac:dyDescent="0.45">
      <c r="E237"/>
    </row>
    <row r="238" spans="5:5" x14ac:dyDescent="0.45">
      <c r="E238"/>
    </row>
    <row r="239" spans="5:5" x14ac:dyDescent="0.45">
      <c r="E239"/>
    </row>
    <row r="240" spans="5:5" x14ac:dyDescent="0.45">
      <c r="E240"/>
    </row>
    <row r="241" spans="5:5" x14ac:dyDescent="0.45">
      <c r="E241"/>
    </row>
    <row r="242" spans="5:5" x14ac:dyDescent="0.45">
      <c r="E242"/>
    </row>
    <row r="243" spans="5:5" x14ac:dyDescent="0.45">
      <c r="E243"/>
    </row>
    <row r="244" spans="5:5" x14ac:dyDescent="0.45">
      <c r="E244"/>
    </row>
    <row r="245" spans="5:5" x14ac:dyDescent="0.45">
      <c r="E245"/>
    </row>
    <row r="246" spans="5:5" x14ac:dyDescent="0.45">
      <c r="E246"/>
    </row>
    <row r="247" spans="5:5" x14ac:dyDescent="0.45">
      <c r="E247"/>
    </row>
    <row r="248" spans="5:5" x14ac:dyDescent="0.45">
      <c r="E248"/>
    </row>
    <row r="249" spans="5:5" x14ac:dyDescent="0.45">
      <c r="E249"/>
    </row>
    <row r="250" spans="5:5" x14ac:dyDescent="0.45">
      <c r="E250"/>
    </row>
    <row r="251" spans="5:5" x14ac:dyDescent="0.45">
      <c r="E251"/>
    </row>
    <row r="252" spans="5:5" x14ac:dyDescent="0.45">
      <c r="E252"/>
    </row>
    <row r="253" spans="5:5" x14ac:dyDescent="0.45">
      <c r="E253"/>
    </row>
    <row r="254" spans="5:5" x14ac:dyDescent="0.45">
      <c r="E254"/>
    </row>
    <row r="255" spans="5:5" x14ac:dyDescent="0.45">
      <c r="E255"/>
    </row>
    <row r="256" spans="5:5" x14ac:dyDescent="0.45">
      <c r="E256"/>
    </row>
    <row r="257" spans="5:5" x14ac:dyDescent="0.45">
      <c r="E257"/>
    </row>
    <row r="258" spans="5:5" x14ac:dyDescent="0.45">
      <c r="E258"/>
    </row>
    <row r="259" spans="5:5" x14ac:dyDescent="0.45">
      <c r="E259"/>
    </row>
    <row r="260" spans="5:5" x14ac:dyDescent="0.45">
      <c r="E260"/>
    </row>
    <row r="261" spans="5:5" x14ac:dyDescent="0.45">
      <c r="E261"/>
    </row>
    <row r="262" spans="5:5" x14ac:dyDescent="0.45">
      <c r="E262"/>
    </row>
    <row r="263" spans="5:5" x14ac:dyDescent="0.45">
      <c r="E263"/>
    </row>
    <row r="264" spans="5:5" x14ac:dyDescent="0.45">
      <c r="E264"/>
    </row>
    <row r="265" spans="5:5" x14ac:dyDescent="0.45">
      <c r="E265"/>
    </row>
    <row r="266" spans="5:5" x14ac:dyDescent="0.45">
      <c r="E266"/>
    </row>
    <row r="267" spans="5:5" x14ac:dyDescent="0.45">
      <c r="E267"/>
    </row>
    <row r="268" spans="5:5" x14ac:dyDescent="0.45">
      <c r="E268"/>
    </row>
    <row r="269" spans="5:5" x14ac:dyDescent="0.45">
      <c r="E269"/>
    </row>
    <row r="270" spans="5:5" x14ac:dyDescent="0.45">
      <c r="E270"/>
    </row>
    <row r="271" spans="5:5" x14ac:dyDescent="0.45">
      <c r="E271"/>
    </row>
    <row r="272" spans="5:5" x14ac:dyDescent="0.45">
      <c r="E272"/>
    </row>
    <row r="273" spans="5:5" x14ac:dyDescent="0.45">
      <c r="E273"/>
    </row>
    <row r="274" spans="5:5" x14ac:dyDescent="0.45">
      <c r="E274"/>
    </row>
    <row r="275" spans="5:5" x14ac:dyDescent="0.45">
      <c r="E275"/>
    </row>
    <row r="276" spans="5:5" x14ac:dyDescent="0.45">
      <c r="E276"/>
    </row>
    <row r="277" spans="5:5" x14ac:dyDescent="0.45">
      <c r="E277"/>
    </row>
    <row r="278" spans="5:5" x14ac:dyDescent="0.45">
      <c r="E278"/>
    </row>
    <row r="279" spans="5:5" x14ac:dyDescent="0.45">
      <c r="E279"/>
    </row>
    <row r="280" spans="5:5" x14ac:dyDescent="0.45">
      <c r="E280"/>
    </row>
    <row r="281" spans="5:5" x14ac:dyDescent="0.45">
      <c r="E281"/>
    </row>
    <row r="282" spans="5:5" x14ac:dyDescent="0.45">
      <c r="E282"/>
    </row>
    <row r="283" spans="5:5" x14ac:dyDescent="0.45">
      <c r="E283"/>
    </row>
    <row r="284" spans="5:5" x14ac:dyDescent="0.45">
      <c r="E284"/>
    </row>
    <row r="285" spans="5:5" x14ac:dyDescent="0.45">
      <c r="E285"/>
    </row>
    <row r="286" spans="5:5" x14ac:dyDescent="0.45">
      <c r="E286"/>
    </row>
    <row r="287" spans="5:5" x14ac:dyDescent="0.45">
      <c r="E287"/>
    </row>
    <row r="288" spans="5:5" x14ac:dyDescent="0.45">
      <c r="E288"/>
    </row>
    <row r="289" spans="5:5" x14ac:dyDescent="0.45">
      <c r="E289"/>
    </row>
    <row r="290" spans="5:5" x14ac:dyDescent="0.45">
      <c r="E290"/>
    </row>
    <row r="291" spans="5:5" x14ac:dyDescent="0.45">
      <c r="E291"/>
    </row>
    <row r="292" spans="5:5" x14ac:dyDescent="0.45">
      <c r="E292"/>
    </row>
    <row r="293" spans="5:5" x14ac:dyDescent="0.45">
      <c r="E293"/>
    </row>
    <row r="294" spans="5:5" x14ac:dyDescent="0.45">
      <c r="E294"/>
    </row>
    <row r="295" spans="5:5" x14ac:dyDescent="0.45">
      <c r="E295"/>
    </row>
    <row r="296" spans="5:5" x14ac:dyDescent="0.45">
      <c r="E296"/>
    </row>
    <row r="297" spans="5:5" x14ac:dyDescent="0.45">
      <c r="E297"/>
    </row>
    <row r="298" spans="5:5" x14ac:dyDescent="0.45">
      <c r="E298"/>
    </row>
    <row r="299" spans="5:5" x14ac:dyDescent="0.45">
      <c r="E299"/>
    </row>
    <row r="300" spans="5:5" x14ac:dyDescent="0.45">
      <c r="E300"/>
    </row>
    <row r="301" spans="5:5" x14ac:dyDescent="0.45">
      <c r="E301"/>
    </row>
    <row r="302" spans="5:5" x14ac:dyDescent="0.45">
      <c r="E302"/>
    </row>
    <row r="303" spans="5:5" x14ac:dyDescent="0.45">
      <c r="E303"/>
    </row>
    <row r="304" spans="5:5" x14ac:dyDescent="0.45">
      <c r="E304"/>
    </row>
    <row r="305" spans="5:5" x14ac:dyDescent="0.45">
      <c r="E305"/>
    </row>
    <row r="306" spans="5:5" x14ac:dyDescent="0.45">
      <c r="E306"/>
    </row>
    <row r="307" spans="5:5" x14ac:dyDescent="0.45">
      <c r="E307"/>
    </row>
    <row r="308" spans="5:5" x14ac:dyDescent="0.45">
      <c r="E308"/>
    </row>
    <row r="309" spans="5:5" x14ac:dyDescent="0.45">
      <c r="E309"/>
    </row>
    <row r="310" spans="5:5" x14ac:dyDescent="0.45">
      <c r="E310"/>
    </row>
    <row r="311" spans="5:5" x14ac:dyDescent="0.45">
      <c r="E311"/>
    </row>
    <row r="312" spans="5:5" x14ac:dyDescent="0.45">
      <c r="E312"/>
    </row>
    <row r="313" spans="5:5" x14ac:dyDescent="0.45">
      <c r="E313"/>
    </row>
    <row r="314" spans="5:5" x14ac:dyDescent="0.45">
      <c r="E314"/>
    </row>
    <row r="315" spans="5:5" x14ac:dyDescent="0.45">
      <c r="E315"/>
    </row>
    <row r="316" spans="5:5" x14ac:dyDescent="0.45">
      <c r="E316"/>
    </row>
    <row r="317" spans="5:5" x14ac:dyDescent="0.45">
      <c r="E317"/>
    </row>
    <row r="318" spans="5:5" x14ac:dyDescent="0.45">
      <c r="E318"/>
    </row>
    <row r="319" spans="5:5" x14ac:dyDescent="0.45">
      <c r="E319"/>
    </row>
    <row r="320" spans="5:5" x14ac:dyDescent="0.45">
      <c r="E320"/>
    </row>
    <row r="321" spans="5:5" x14ac:dyDescent="0.45">
      <c r="E321"/>
    </row>
    <row r="322" spans="5:5" x14ac:dyDescent="0.45">
      <c r="E322"/>
    </row>
    <row r="323" spans="5:5" x14ac:dyDescent="0.45">
      <c r="E323"/>
    </row>
    <row r="324" spans="5:5" x14ac:dyDescent="0.45">
      <c r="E324"/>
    </row>
    <row r="325" spans="5:5" x14ac:dyDescent="0.45">
      <c r="E325"/>
    </row>
    <row r="326" spans="5:5" x14ac:dyDescent="0.45">
      <c r="E326"/>
    </row>
    <row r="327" spans="5:5" x14ac:dyDescent="0.45">
      <c r="E327"/>
    </row>
    <row r="328" spans="5:5" x14ac:dyDescent="0.45">
      <c r="E328"/>
    </row>
    <row r="329" spans="5:5" x14ac:dyDescent="0.45">
      <c r="E329"/>
    </row>
    <row r="330" spans="5:5" x14ac:dyDescent="0.45">
      <c r="E330"/>
    </row>
    <row r="331" spans="5:5" x14ac:dyDescent="0.45">
      <c r="E331"/>
    </row>
    <row r="332" spans="5:5" x14ac:dyDescent="0.45">
      <c r="E332"/>
    </row>
    <row r="333" spans="5:5" x14ac:dyDescent="0.45">
      <c r="E333"/>
    </row>
    <row r="334" spans="5:5" x14ac:dyDescent="0.45">
      <c r="E334"/>
    </row>
    <row r="335" spans="5:5" x14ac:dyDescent="0.45">
      <c r="E335"/>
    </row>
    <row r="336" spans="5:5" x14ac:dyDescent="0.45">
      <c r="E336"/>
    </row>
    <row r="337" spans="5:5" x14ac:dyDescent="0.45">
      <c r="E337"/>
    </row>
    <row r="338" spans="5:5" x14ac:dyDescent="0.45">
      <c r="E338"/>
    </row>
    <row r="339" spans="5:5" x14ac:dyDescent="0.45">
      <c r="E339"/>
    </row>
    <row r="340" spans="5:5" x14ac:dyDescent="0.45">
      <c r="E340"/>
    </row>
    <row r="341" spans="5:5" x14ac:dyDescent="0.45">
      <c r="E341"/>
    </row>
    <row r="342" spans="5:5" x14ac:dyDescent="0.45">
      <c r="E342"/>
    </row>
    <row r="343" spans="5:5" x14ac:dyDescent="0.45">
      <c r="E343"/>
    </row>
    <row r="344" spans="5:5" x14ac:dyDescent="0.45">
      <c r="E344"/>
    </row>
    <row r="345" spans="5:5" x14ac:dyDescent="0.45">
      <c r="E345"/>
    </row>
    <row r="346" spans="5:5" x14ac:dyDescent="0.45">
      <c r="E346"/>
    </row>
    <row r="347" spans="5:5" x14ac:dyDescent="0.45">
      <c r="E347"/>
    </row>
    <row r="348" spans="5:5" x14ac:dyDescent="0.45">
      <c r="E348"/>
    </row>
    <row r="349" spans="5:5" x14ac:dyDescent="0.45">
      <c r="E349"/>
    </row>
    <row r="350" spans="5:5" x14ac:dyDescent="0.45">
      <c r="E350"/>
    </row>
    <row r="351" spans="5:5" x14ac:dyDescent="0.45">
      <c r="E351"/>
    </row>
    <row r="352" spans="5:5" x14ac:dyDescent="0.45">
      <c r="E352"/>
    </row>
    <row r="353" spans="5:5" x14ac:dyDescent="0.45">
      <c r="E353"/>
    </row>
    <row r="354" spans="5:5" x14ac:dyDescent="0.45">
      <c r="E354"/>
    </row>
    <row r="355" spans="5:5" x14ac:dyDescent="0.45">
      <c r="E355"/>
    </row>
    <row r="356" spans="5:5" x14ac:dyDescent="0.45">
      <c r="E356"/>
    </row>
    <row r="357" spans="5:5" x14ac:dyDescent="0.45">
      <c r="E357"/>
    </row>
    <row r="358" spans="5:5" x14ac:dyDescent="0.45">
      <c r="E358"/>
    </row>
    <row r="359" spans="5:5" x14ac:dyDescent="0.45">
      <c r="E359"/>
    </row>
    <row r="360" spans="5:5" x14ac:dyDescent="0.45">
      <c r="E360"/>
    </row>
    <row r="361" spans="5:5" x14ac:dyDescent="0.45">
      <c r="E361"/>
    </row>
    <row r="362" spans="5:5" x14ac:dyDescent="0.45">
      <c r="E362"/>
    </row>
    <row r="363" spans="5:5" x14ac:dyDescent="0.45">
      <c r="E363"/>
    </row>
    <row r="364" spans="5:5" x14ac:dyDescent="0.45">
      <c r="E364"/>
    </row>
    <row r="365" spans="5:5" x14ac:dyDescent="0.45">
      <c r="E365"/>
    </row>
    <row r="366" spans="5:5" x14ac:dyDescent="0.45">
      <c r="E366"/>
    </row>
    <row r="367" spans="5:5" x14ac:dyDescent="0.45">
      <c r="E367"/>
    </row>
    <row r="368" spans="5:5" x14ac:dyDescent="0.45">
      <c r="E368"/>
    </row>
    <row r="369" spans="5:5" x14ac:dyDescent="0.45">
      <c r="E369"/>
    </row>
    <row r="370" spans="5:5" x14ac:dyDescent="0.45">
      <c r="E370"/>
    </row>
    <row r="371" spans="5:5" x14ac:dyDescent="0.45">
      <c r="E371"/>
    </row>
    <row r="372" spans="5:5" x14ac:dyDescent="0.45">
      <c r="E372"/>
    </row>
    <row r="373" spans="5:5" x14ac:dyDescent="0.45">
      <c r="E373"/>
    </row>
    <row r="374" spans="5:5" x14ac:dyDescent="0.45">
      <c r="E374"/>
    </row>
    <row r="375" spans="5:5" x14ac:dyDescent="0.45">
      <c r="E375"/>
    </row>
    <row r="376" spans="5:5" x14ac:dyDescent="0.45">
      <c r="E376"/>
    </row>
    <row r="377" spans="5:5" x14ac:dyDescent="0.45">
      <c r="E377"/>
    </row>
    <row r="378" spans="5:5" x14ac:dyDescent="0.45">
      <c r="E378"/>
    </row>
    <row r="379" spans="5:5" x14ac:dyDescent="0.45">
      <c r="E379"/>
    </row>
    <row r="380" spans="5:5" x14ac:dyDescent="0.45">
      <c r="E380"/>
    </row>
    <row r="381" spans="5:5" x14ac:dyDescent="0.45">
      <c r="E381"/>
    </row>
    <row r="382" spans="5:5" x14ac:dyDescent="0.45">
      <c r="E382"/>
    </row>
    <row r="383" spans="5:5" x14ac:dyDescent="0.45">
      <c r="E383"/>
    </row>
    <row r="384" spans="5:5" x14ac:dyDescent="0.45">
      <c r="E384"/>
    </row>
    <row r="385" spans="5:5" x14ac:dyDescent="0.45">
      <c r="E385"/>
    </row>
    <row r="386" spans="5:5" x14ac:dyDescent="0.45">
      <c r="E386"/>
    </row>
    <row r="387" spans="5:5" x14ac:dyDescent="0.45">
      <c r="E387"/>
    </row>
    <row r="388" spans="5:5" x14ac:dyDescent="0.45">
      <c r="E388"/>
    </row>
    <row r="389" spans="5:5" x14ac:dyDescent="0.45">
      <c r="E389"/>
    </row>
    <row r="390" spans="5:5" x14ac:dyDescent="0.45">
      <c r="E390"/>
    </row>
    <row r="391" spans="5:5" x14ac:dyDescent="0.45">
      <c r="E391"/>
    </row>
    <row r="392" spans="5:5" x14ac:dyDescent="0.45">
      <c r="E392"/>
    </row>
    <row r="393" spans="5:5" x14ac:dyDescent="0.45">
      <c r="E393"/>
    </row>
    <row r="394" spans="5:5" x14ac:dyDescent="0.45">
      <c r="E394"/>
    </row>
    <row r="395" spans="5:5" x14ac:dyDescent="0.45">
      <c r="E395"/>
    </row>
    <row r="396" spans="5:5" x14ac:dyDescent="0.45">
      <c r="E396"/>
    </row>
    <row r="397" spans="5:5" x14ac:dyDescent="0.45">
      <c r="E397"/>
    </row>
    <row r="398" spans="5:5" x14ac:dyDescent="0.45">
      <c r="E398"/>
    </row>
    <row r="399" spans="5:5" x14ac:dyDescent="0.45">
      <c r="E399"/>
    </row>
    <row r="400" spans="5:5" x14ac:dyDescent="0.45">
      <c r="E400"/>
    </row>
    <row r="401" spans="5:5" x14ac:dyDescent="0.45">
      <c r="E401"/>
    </row>
    <row r="402" spans="5:5" x14ac:dyDescent="0.45">
      <c r="E402"/>
    </row>
    <row r="403" spans="5:5" x14ac:dyDescent="0.45">
      <c r="E403"/>
    </row>
    <row r="404" spans="5:5" x14ac:dyDescent="0.45">
      <c r="E404"/>
    </row>
    <row r="405" spans="5:5" x14ac:dyDescent="0.45">
      <c r="E405"/>
    </row>
    <row r="406" spans="5:5" x14ac:dyDescent="0.45">
      <c r="E406"/>
    </row>
    <row r="407" spans="5:5" x14ac:dyDescent="0.45">
      <c r="E407"/>
    </row>
    <row r="408" spans="5:5" x14ac:dyDescent="0.45">
      <c r="E408"/>
    </row>
    <row r="409" spans="5:5" x14ac:dyDescent="0.45">
      <c r="E409"/>
    </row>
    <row r="410" spans="5:5" x14ac:dyDescent="0.45">
      <c r="E410"/>
    </row>
    <row r="411" spans="5:5" x14ac:dyDescent="0.45">
      <c r="E411"/>
    </row>
    <row r="412" spans="5:5" x14ac:dyDescent="0.45">
      <c r="E412"/>
    </row>
    <row r="413" spans="5:5" x14ac:dyDescent="0.45">
      <c r="E413"/>
    </row>
    <row r="414" spans="5:5" x14ac:dyDescent="0.45">
      <c r="E414"/>
    </row>
    <row r="415" spans="5:5" x14ac:dyDescent="0.45">
      <c r="E415"/>
    </row>
    <row r="416" spans="5:5" x14ac:dyDescent="0.45">
      <c r="E416"/>
    </row>
    <row r="417" spans="5:5" x14ac:dyDescent="0.45">
      <c r="E417"/>
    </row>
    <row r="418" spans="5:5" x14ac:dyDescent="0.45">
      <c r="E418"/>
    </row>
    <row r="419" spans="5:5" x14ac:dyDescent="0.45">
      <c r="E419"/>
    </row>
    <row r="420" spans="5:5" x14ac:dyDescent="0.45">
      <c r="E420"/>
    </row>
    <row r="421" spans="5:5" x14ac:dyDescent="0.45">
      <c r="E421"/>
    </row>
    <row r="422" spans="5:5" x14ac:dyDescent="0.45">
      <c r="E422"/>
    </row>
    <row r="423" spans="5:5" x14ac:dyDescent="0.45">
      <c r="E423"/>
    </row>
    <row r="424" spans="5:5" x14ac:dyDescent="0.45">
      <c r="E424"/>
    </row>
    <row r="425" spans="5:5" x14ac:dyDescent="0.45">
      <c r="E425"/>
    </row>
    <row r="426" spans="5:5" x14ac:dyDescent="0.45">
      <c r="E426"/>
    </row>
    <row r="427" spans="5:5" x14ac:dyDescent="0.45">
      <c r="E427"/>
    </row>
    <row r="428" spans="5:5" x14ac:dyDescent="0.45">
      <c r="E428"/>
    </row>
    <row r="429" spans="5:5" x14ac:dyDescent="0.45">
      <c r="E429"/>
    </row>
    <row r="430" spans="5:5" x14ac:dyDescent="0.45">
      <c r="E430"/>
    </row>
    <row r="431" spans="5:5" x14ac:dyDescent="0.45">
      <c r="E431"/>
    </row>
    <row r="432" spans="5:5" x14ac:dyDescent="0.45">
      <c r="E432"/>
    </row>
    <row r="433" spans="5:5" x14ac:dyDescent="0.45">
      <c r="E433"/>
    </row>
    <row r="434" spans="5:5" x14ac:dyDescent="0.45">
      <c r="E434"/>
    </row>
    <row r="435" spans="5:5" x14ac:dyDescent="0.45">
      <c r="E435"/>
    </row>
    <row r="436" spans="5:5" x14ac:dyDescent="0.45">
      <c r="E436"/>
    </row>
    <row r="437" spans="5:5" x14ac:dyDescent="0.45">
      <c r="E437"/>
    </row>
    <row r="438" spans="5:5" x14ac:dyDescent="0.45">
      <c r="E438"/>
    </row>
    <row r="439" spans="5:5" x14ac:dyDescent="0.45">
      <c r="E439"/>
    </row>
    <row r="440" spans="5:5" x14ac:dyDescent="0.45">
      <c r="E440"/>
    </row>
    <row r="441" spans="5:5" x14ac:dyDescent="0.45">
      <c r="E441"/>
    </row>
    <row r="442" spans="5:5" x14ac:dyDescent="0.45">
      <c r="E442"/>
    </row>
    <row r="443" spans="5:5" x14ac:dyDescent="0.45">
      <c r="E443"/>
    </row>
    <row r="444" spans="5:5" x14ac:dyDescent="0.45">
      <c r="E444"/>
    </row>
    <row r="445" spans="5:5" x14ac:dyDescent="0.45">
      <c r="E445"/>
    </row>
    <row r="446" spans="5:5" x14ac:dyDescent="0.45">
      <c r="E446"/>
    </row>
  </sheetData>
  <sortState xmlns:xlrd2="http://schemas.microsoft.com/office/spreadsheetml/2017/richdata2" ref="C18:D23">
    <sortCondition ref="D18:D23"/>
  </sortState>
  <pageMargins left="0.7" right="0.7" top="0.75" bottom="0.75" header="0.3" footer="0.3"/>
  <pageSetup scale="88" orientation="portrait" horizontalDpi="300" verticalDpi="300" r:id="rId1"/>
  <rowBreaks count="1" manualBreakCount="1">
    <brk id="42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F51A06C0D1C4E956932000EE6386A" ma:contentTypeVersion="5" ma:contentTypeDescription="Create a new document." ma:contentTypeScope="" ma:versionID="125d4fb76c082353fb77305524c9d932">
  <xsd:schema xmlns:xsd="http://www.w3.org/2001/XMLSchema" xmlns:xs="http://www.w3.org/2001/XMLSchema" xmlns:p="http://schemas.microsoft.com/office/2006/metadata/properties" xmlns:ns3="6ba237c1-8d31-4001-94bf-cd13b3313be1" xmlns:ns4="16780bfd-496a-4251-aaeb-e9779a03b354" targetNamespace="http://schemas.microsoft.com/office/2006/metadata/properties" ma:root="true" ma:fieldsID="11b1c108638f4b908f9e957091c0b8d1" ns3:_="" ns4:_="">
    <xsd:import namespace="6ba237c1-8d31-4001-94bf-cd13b3313be1"/>
    <xsd:import namespace="16780bfd-496a-4251-aaeb-e9779a03b3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a237c1-8d31-4001-94bf-cd13b3313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80bfd-496a-4251-aaeb-e9779a03b3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D30CD-137B-4E0A-A80F-80F417929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720559-F7A2-4BFD-865E-45E289E81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a237c1-8d31-4001-94bf-cd13b3313be1"/>
    <ds:schemaRef ds:uri="16780bfd-496a-4251-aaeb-e9779a03b3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2B8292-F4C4-4737-A1CB-37C97AFB87E3}">
  <ds:schemaRefs>
    <ds:schemaRef ds:uri="16780bfd-496a-4251-aaeb-e9779a03b35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ba237c1-8d31-4001-94bf-cd13b3313be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Operating Expenses </vt:lpstr>
      <vt:lpstr>Salaries Expenses</vt:lpstr>
      <vt:lpstr>'Operating Expenses '!Print_Area</vt:lpstr>
      <vt:lpstr>'Salaries Expenses'!Print_Area</vt:lpstr>
      <vt:lpstr>'Operating Expenses '!Print_Titles</vt:lpstr>
      <vt:lpstr>'Salaries Expenses'!Print_Titles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Lopez</dc:creator>
  <cp:lastModifiedBy>Tracey Lopez</cp:lastModifiedBy>
  <cp:lastPrinted>2020-06-29T16:50:47Z</cp:lastPrinted>
  <dcterms:created xsi:type="dcterms:W3CDTF">2020-06-02T05:32:38Z</dcterms:created>
  <dcterms:modified xsi:type="dcterms:W3CDTF">2020-10-22T22:42:16Z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20.3</vt:lpwstr>
  </property>
  <property fmtid="{D5CDD505-2E9C-101B-9397-08002B2CF9AE}" pid="3" name="ContentTypeId">
    <vt:lpwstr>0x010100029F51A06C0D1C4E956932000EE6386A</vt:lpwstr>
  </property>
</Properties>
</file>